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2120" windowHeight="7995"/>
  </bookViews>
  <sheets>
    <sheet name="prob 1" sheetId="1" r:id="rId1"/>
    <sheet name="prob 3" sheetId="18" r:id="rId2"/>
    <sheet name="prob 6" sheetId="21" r:id="rId3"/>
    <sheet name="prob 6 bis" sheetId="30" r:id="rId4"/>
  </sheets>
  <definedNames>
    <definedName name="_xlnm.Print_Area" localSheetId="0">'prob 1'!$A$1:$M$43</definedName>
    <definedName name="_xlnm.Print_Area" localSheetId="1">'prob 3'!$A$1:$R$25</definedName>
    <definedName name="_xlnm.Print_Area" localSheetId="2">'prob 6'!$A$1:$G$39</definedName>
    <definedName name="_xlnm.Print_Area" localSheetId="3">'prob 6 bis'!$A$1:$R$67</definedName>
    <definedName name="Z_6A5B038D_C2A1_4A19_9E9C_4E103E18620E_.wvu.PrintArea" localSheetId="3" hidden="1">'prob 6 bis'!$A$8:$K$50</definedName>
  </definedNames>
  <calcPr calcId="145621"/>
</workbook>
</file>

<file path=xl/calcChain.xml><?xml version="1.0" encoding="utf-8"?>
<calcChain xmlns="http://schemas.openxmlformats.org/spreadsheetml/2006/main">
  <c r="I41" i="1" l="1"/>
  <c r="I40" i="1"/>
  <c r="E21" i="1"/>
  <c r="F62" i="30"/>
  <c r="D62" i="30"/>
  <c r="O60" i="30"/>
  <c r="D61" i="30"/>
  <c r="H60" i="30"/>
  <c r="D60" i="30"/>
  <c r="Q59" i="30"/>
  <c r="H59" i="30"/>
  <c r="F59" i="30"/>
  <c r="D59" i="30"/>
  <c r="Q19" i="30"/>
  <c r="O20" i="30"/>
  <c r="O26" i="30"/>
  <c r="O22" i="30"/>
  <c r="O19" i="30"/>
  <c r="O59" i="30" s="1"/>
  <c r="E37" i="21"/>
  <c r="E38" i="21"/>
  <c r="E36" i="21"/>
  <c r="F34" i="21"/>
  <c r="F27" i="21"/>
  <c r="F25" i="21"/>
  <c r="E27" i="21"/>
  <c r="F18" i="21"/>
  <c r="E20" i="21"/>
  <c r="Q20" i="30" l="1"/>
  <c r="O21" i="30"/>
  <c r="O61" i="30" s="1"/>
  <c r="Q21" i="30"/>
  <c r="O63" i="30"/>
  <c r="Q22" i="30"/>
  <c r="O23" i="30"/>
  <c r="O64" i="30" s="1"/>
  <c r="Q23" i="30"/>
  <c r="O24" i="30"/>
  <c r="Q24" i="30"/>
  <c r="Q26" i="30" s="1"/>
  <c r="O25" i="30"/>
  <c r="Q25" i="30"/>
  <c r="O27" i="30"/>
  <c r="O62" i="30" s="1"/>
  <c r="Q27" i="30"/>
  <c r="O28" i="30"/>
  <c r="Q28" i="30"/>
  <c r="O29" i="30"/>
  <c r="Q29" i="30"/>
  <c r="O30" i="30"/>
  <c r="Q30" i="30"/>
  <c r="O31" i="30"/>
  <c r="Q31" i="30"/>
  <c r="O32" i="30"/>
  <c r="Q32" i="30"/>
  <c r="Q63" i="30"/>
  <c r="F64" i="30"/>
  <c r="D64" i="30"/>
  <c r="Q64" i="30"/>
  <c r="H64" i="30"/>
  <c r="Q61" i="30"/>
  <c r="Q60" i="30"/>
  <c r="Q62" i="30"/>
  <c r="H61" i="30"/>
  <c r="F61" i="30"/>
  <c r="F60" i="30"/>
  <c r="O10" i="18"/>
  <c r="F35" i="21" l="1"/>
  <c r="F36" i="21"/>
  <c r="F37" i="21"/>
  <c r="F38" i="21"/>
  <c r="E35" i="21"/>
  <c r="E34" i="21"/>
  <c r="E25" i="21"/>
  <c r="K21" i="1" l="1"/>
  <c r="L21" i="1"/>
  <c r="J21" i="1"/>
  <c r="P23" i="18"/>
  <c r="O23" i="18"/>
  <c r="P20" i="18"/>
  <c r="O20" i="18"/>
  <c r="P16" i="18"/>
  <c r="O16" i="18"/>
  <c r="P15" i="18"/>
  <c r="P19" i="18" s="1"/>
  <c r="P22" i="18" s="1"/>
  <c r="P24" i="18" s="1"/>
  <c r="O15" i="18"/>
  <c r="Q14" i="18"/>
  <c r="O14" i="18"/>
  <c r="P13" i="18"/>
  <c r="Q12" i="18"/>
  <c r="P12" i="18"/>
  <c r="O12" i="18"/>
  <c r="Q11" i="18"/>
  <c r="P11" i="18"/>
  <c r="O11" i="18"/>
  <c r="Q10" i="18"/>
  <c r="Q23" i="18" s="1"/>
  <c r="P10" i="18"/>
  <c r="O17" i="18" l="1"/>
  <c r="O19" i="18"/>
  <c r="O22" i="18" s="1"/>
  <c r="O24" i="18" s="1"/>
  <c r="Q20" i="18"/>
  <c r="Q22" i="18" s="1"/>
  <c r="Q24" i="18" s="1"/>
  <c r="P17" i="18"/>
  <c r="I21" i="1" l="1"/>
  <c r="F21" i="1"/>
  <c r="G21" i="1"/>
  <c r="D21" i="1"/>
  <c r="H40" i="1" s="1"/>
  <c r="J33" i="1" l="1"/>
  <c r="J32" i="1"/>
  <c r="J31" i="1"/>
  <c r="H41" i="1"/>
  <c r="G40" i="1"/>
  <c r="G41" i="1" l="1"/>
  <c r="H42" i="1"/>
  <c r="I31" i="1"/>
  <c r="I33" i="1"/>
  <c r="I32" i="1"/>
  <c r="G42" i="1" l="1"/>
  <c r="I42" i="1" s="1"/>
</calcChain>
</file>

<file path=xl/sharedStrings.xml><?xml version="1.0" encoding="utf-8"?>
<sst xmlns="http://schemas.openxmlformats.org/spreadsheetml/2006/main" count="413" uniqueCount="186">
  <si>
    <t>total</t>
  </si>
  <si>
    <t>Stations</t>
  </si>
  <si>
    <t>Type of aircraft</t>
  </si>
  <si>
    <t>Number of flights</t>
  </si>
  <si>
    <t>Capacity available</t>
  </si>
  <si>
    <t>Revenue traffic</t>
  </si>
  <si>
    <t>From</t>
  </si>
  <si>
    <t>to</t>
  </si>
  <si>
    <t>Number of  seats</t>
  </si>
  <si>
    <t>Total payload</t>
  </si>
  <si>
    <t>Passenger</t>
  </si>
  <si>
    <t>Freight</t>
  </si>
  <si>
    <t>Block time</t>
  </si>
  <si>
    <t>(tonnes)</t>
  </si>
  <si>
    <t>numbers</t>
  </si>
  <si>
    <t>(km)</t>
  </si>
  <si>
    <t>(hrs)</t>
  </si>
  <si>
    <t>Description</t>
  </si>
  <si>
    <t>Units</t>
  </si>
  <si>
    <t>International</t>
  </si>
  <si>
    <t>Domestic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</si>
  <si>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 xml:space="preserve">Aircraft kilometres 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</si>
  <si>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Aircraft departures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</si>
  <si>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Aircraft hours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</si>
  <si>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Passengers carried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</si>
  <si>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Freight carried (tonnes)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</si>
  <si>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Passenger-kilometres performed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</si>
  <si>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Seat-kilometres available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</si>
  <si>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Passenger load factor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</si>
  <si>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Tonne-kilometres performed</t>
    </r>
  </si>
  <si>
    <r>
      <t xml:space="preserve">         a)</t>
    </r>
    <r>
      <rPr>
        <sz val="7"/>
        <color theme="1"/>
        <rFont val="Times New Roman"/>
        <family val="1"/>
      </rPr>
      <t>   </t>
    </r>
    <r>
      <rPr>
        <sz val="10"/>
        <color theme="1"/>
        <rFont val="Times New Roman"/>
        <family val="1"/>
      </rPr>
      <t>Passenger (inc baggage)</t>
    </r>
  </si>
  <si>
    <r>
      <t xml:space="preserve">         b)</t>
    </r>
    <r>
      <rPr>
        <sz val="7"/>
        <color theme="1"/>
        <rFont val="Times New Roman"/>
        <family val="1"/>
      </rPr>
      <t>   </t>
    </r>
    <r>
      <rPr>
        <sz val="10"/>
        <color theme="1"/>
        <rFont val="Times New Roman"/>
        <family val="1"/>
      </rPr>
      <t>Freight</t>
    </r>
  </si>
  <si>
    <r>
      <t xml:space="preserve">         c)</t>
    </r>
    <r>
      <rPr>
        <sz val="7"/>
        <color theme="1"/>
        <rFont val="Times New Roman"/>
        <family val="1"/>
      </rPr>
      <t xml:space="preserve">  </t>
    </r>
    <r>
      <rPr>
        <sz val="10"/>
        <color theme="1"/>
        <rFont val="Times New Roman"/>
        <family val="1"/>
      </rPr>
      <t>Mail</t>
    </r>
  </si>
  <si>
    <r>
      <t xml:space="preserve">         d)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Total</t>
    </r>
  </si>
  <si>
    <r>
      <t>10.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Tonne-kilometres available</t>
    </r>
  </si>
  <si>
    <r>
      <t>11.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Times New Roman"/>
        <family val="1"/>
      </rPr>
      <t>Weight load factor</t>
    </r>
  </si>
  <si>
    <t>Symbol</t>
  </si>
  <si>
    <t>A</t>
  </si>
  <si>
    <t>000</t>
  </si>
  <si>
    <t>B</t>
  </si>
  <si>
    <t>number</t>
  </si>
  <si>
    <t>C</t>
  </si>
  <si>
    <t>D</t>
  </si>
  <si>
    <t>E</t>
  </si>
  <si>
    <t>F</t>
  </si>
  <si>
    <t>G</t>
  </si>
  <si>
    <t>H</t>
  </si>
  <si>
    <t>%</t>
  </si>
  <si>
    <t>I</t>
  </si>
  <si>
    <r>
      <t xml:space="preserve">           a)</t>
    </r>
    <r>
      <rPr>
        <sz val="7"/>
        <color theme="1"/>
        <rFont val="Times New Roman"/>
        <family val="1"/>
      </rPr>
      <t>   </t>
    </r>
    <r>
      <rPr>
        <sz val="10"/>
        <color theme="1"/>
        <rFont val="Times New Roman"/>
        <family val="1"/>
      </rPr>
      <t>Passenger (inc baggage)</t>
    </r>
  </si>
  <si>
    <t>J</t>
  </si>
  <si>
    <r>
      <t xml:space="preserve">           b) 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Freight</t>
    </r>
  </si>
  <si>
    <t>K</t>
  </si>
  <si>
    <r>
      <t xml:space="preserve">           c)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Mail</t>
    </r>
  </si>
  <si>
    <t>L</t>
  </si>
  <si>
    <r>
      <t xml:space="preserve">           d)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Times New Roman"/>
        <family val="1"/>
      </rPr>
      <t>Total</t>
    </r>
  </si>
  <si>
    <t>M</t>
  </si>
  <si>
    <t>N</t>
  </si>
  <si>
    <t>Formula</t>
  </si>
  <si>
    <t xml:space="preserve">C/B </t>
  </si>
  <si>
    <t xml:space="preserve">D/B </t>
  </si>
  <si>
    <t>(I/F)*1000</t>
  </si>
  <si>
    <t xml:space="preserve"> </t>
  </si>
  <si>
    <t>a</t>
  </si>
  <si>
    <t>b</t>
  </si>
  <si>
    <t>c</t>
  </si>
  <si>
    <t>d</t>
  </si>
  <si>
    <t>e</t>
  </si>
  <si>
    <t>f</t>
  </si>
  <si>
    <t>Total</t>
  </si>
  <si>
    <t>Passengers</t>
  </si>
  <si>
    <t>LON</t>
  </si>
  <si>
    <t>NYC</t>
  </si>
  <si>
    <t>freight (kg)</t>
  </si>
  <si>
    <t>freight (t)</t>
  </si>
  <si>
    <t>domestic</t>
  </si>
  <si>
    <t>international</t>
  </si>
  <si>
    <t>Problem 1</t>
  </si>
  <si>
    <t>BOM</t>
  </si>
  <si>
    <t>DEL</t>
  </si>
  <si>
    <t>BOM-DEL</t>
  </si>
  <si>
    <t>DEL-LON</t>
  </si>
  <si>
    <t>LON-NYC</t>
  </si>
  <si>
    <t>Boeing 777 200</t>
  </si>
  <si>
    <t>AUH</t>
  </si>
  <si>
    <t>Airbus A300 C4</t>
  </si>
  <si>
    <t>Problem 6</t>
  </si>
  <si>
    <t>Stage length</t>
  </si>
  <si>
    <t>passengers</t>
  </si>
  <si>
    <t>total passengers</t>
  </si>
  <si>
    <t>ALL SERVICES</t>
  </si>
  <si>
    <t>ALL-FREIGHT</t>
  </si>
  <si>
    <t>Excercice 1 results (+ need to add the data from the additional flight --&gt; DEL- AUH by A300 all-freight)</t>
  </si>
  <si>
    <t>Problem 3</t>
  </si>
  <si>
    <t>calculated from form B</t>
  </si>
  <si>
    <t>Table to produce for validation</t>
  </si>
  <si>
    <t>OFOD data</t>
  </si>
  <si>
    <r>
      <t xml:space="preserve">ICAO Aviation Data Analysis Seminar
</t>
    </r>
    <r>
      <rPr>
        <sz val="18"/>
        <color theme="0"/>
        <rFont val="Calibri"/>
        <family val="2"/>
        <scheme val="minor"/>
      </rPr>
      <t xml:space="preserve">Middle East (MID) Regional Office </t>
    </r>
    <r>
      <rPr>
        <sz val="20"/>
        <color theme="0"/>
        <rFont val="Calibri"/>
        <family val="2"/>
        <scheme val="minor"/>
      </rPr>
      <t xml:space="preserve">
</t>
    </r>
    <r>
      <rPr>
        <i/>
        <sz val="16"/>
        <color theme="0"/>
        <rFont val="Calibri"/>
        <family val="2"/>
        <scheme val="minor"/>
      </rPr>
      <t>27 - 29 October 2014</t>
    </r>
  </si>
  <si>
    <t>Solutions to Exercises</t>
  </si>
  <si>
    <t>Preliminary step</t>
  </si>
  <si>
    <t>Question a</t>
  </si>
  <si>
    <t>Question b</t>
  </si>
  <si>
    <t>Origin</t>
  </si>
  <si>
    <t>Destination</t>
  </si>
  <si>
    <t>Traffic by Flight Stage (form C data)</t>
  </si>
  <si>
    <t>Indicators</t>
  </si>
  <si>
    <t>Avg. stage (km)</t>
  </si>
  <si>
    <t>Avg. speed (km/hour)</t>
  </si>
  <si>
    <t>Avg. flight time (hours)</t>
  </si>
  <si>
    <t>Avg. number of passenger per departure</t>
  </si>
  <si>
    <t>Avg. passenger mass incl. baggage (kg)</t>
  </si>
  <si>
    <t xml:space="preserve">1000*A/B </t>
  </si>
  <si>
    <t xml:space="preserve">1000*A/C </t>
  </si>
  <si>
    <t xml:space="preserve"> values in red might be inconsistent</t>
  </si>
  <si>
    <t>TOTAL ALL SERVICES</t>
  </si>
  <si>
    <t>(passenger, mail and freight</t>
  </si>
  <si>
    <t>ALL-FREIGHT SERVICES ONLY</t>
  </si>
  <si>
    <t>including all-freight)</t>
  </si>
  <si>
    <t>(included in columns c and d data)</t>
  </si>
  <si>
    <t>ICAO</t>
  </si>
  <si>
    <t>Unit</t>
  </si>
  <si>
    <t>Classified by flight stage</t>
  </si>
  <si>
    <t>code</t>
  </si>
  <si>
    <t>SCHEDULED REVENUE FLIGHTS</t>
  </si>
  <si>
    <t>1010</t>
  </si>
  <si>
    <t xml:space="preserve"> 1.   Aircraft kilometres</t>
  </si>
  <si>
    <t>1020</t>
  </si>
  <si>
    <t xml:space="preserve"> 2.   Aircraft departures</t>
  </si>
  <si>
    <t>1030</t>
  </si>
  <si>
    <t xml:space="preserve"> 3.   Aircraft hours </t>
  </si>
  <si>
    <t>1040</t>
  </si>
  <si>
    <t xml:space="preserve"> 4.   Passengers carried</t>
  </si>
  <si>
    <t>- -</t>
  </si>
  <si>
    <t>1050</t>
  </si>
  <si>
    <t xml:space="preserve"> 5.   Freight tonnes carried</t>
  </si>
  <si>
    <t>1060</t>
  </si>
  <si>
    <t xml:space="preserve"> 6.   Passenger-kilometres performed</t>
  </si>
  <si>
    <t>1070</t>
  </si>
  <si>
    <t xml:space="preserve"> 7.   Seat-kilometres available</t>
  </si>
  <si>
    <t>1080</t>
  </si>
  <si>
    <t xml:space="preserve"> 8.   Passenger load factor</t>
  </si>
  <si>
    <t>1091</t>
  </si>
  <si>
    <r>
      <t xml:space="preserve"> 9.   Tonne-kilometres performed                                       </t>
    </r>
    <r>
      <rPr>
        <sz val="9"/>
        <color indexed="9"/>
        <rFont val="Times New Roman"/>
        <family val="1"/>
      </rPr>
      <t>.</t>
    </r>
    <r>
      <rPr>
        <sz val="9"/>
        <rFont val="Times New Roman"/>
        <family val="1"/>
      </rPr>
      <t xml:space="preserve">     a)  passengers</t>
    </r>
    <r>
      <rPr>
        <sz val="9"/>
        <color indexed="10"/>
        <rFont val="Times New Roman"/>
        <family val="1"/>
      </rPr>
      <t xml:space="preserve"> </t>
    </r>
    <r>
      <rPr>
        <sz val="9"/>
        <rFont val="Times New Roman"/>
        <family val="1"/>
      </rPr>
      <t xml:space="preserve">(incl. baggage)                                                                                                                                                                                                                          </t>
    </r>
  </si>
  <si>
    <t>1092</t>
  </si>
  <si>
    <t xml:space="preserve">      b)  freight (incl. express)</t>
  </si>
  <si>
    <t>1093</t>
  </si>
  <si>
    <t xml:space="preserve">      c)  mail  </t>
  </si>
  <si>
    <t>1094</t>
  </si>
  <si>
    <t xml:space="preserve">      d) total (9a to 9c) </t>
  </si>
  <si>
    <t>1100</t>
  </si>
  <si>
    <t>10.  Tonne-kilometres available</t>
  </si>
  <si>
    <t>1110</t>
  </si>
  <si>
    <t>11.  Weight load factor</t>
  </si>
  <si>
    <t>2010</t>
  </si>
  <si>
    <r>
      <t>NON-SCHEDULED REVENUE FLIGHTS</t>
    </r>
    <r>
      <rPr>
        <sz val="9"/>
        <rFont val="Times New Roman"/>
        <family val="1"/>
      </rPr>
      <t xml:space="preserve">                12.   Aircraft kilometres</t>
    </r>
  </si>
  <si>
    <t>2020</t>
  </si>
  <si>
    <t>13.   Aircraft departures</t>
  </si>
  <si>
    <t>2030</t>
  </si>
  <si>
    <t>14.   Aircraft hours</t>
  </si>
  <si>
    <t>2040</t>
  </si>
  <si>
    <t xml:space="preserve">15.   Passengers carried </t>
  </si>
  <si>
    <t>2050</t>
  </si>
  <si>
    <t>16.   Freight tonnes carried</t>
  </si>
  <si>
    <t>2060</t>
  </si>
  <si>
    <t>17.   Passenger-kilometres performed</t>
  </si>
  <si>
    <t>2070</t>
  </si>
  <si>
    <t>18.   Seat-kilometres available</t>
  </si>
  <si>
    <t>2091</t>
  </si>
  <si>
    <r>
      <t xml:space="preserve">19.   Tonne-kilometres performed                                       </t>
    </r>
    <r>
      <rPr>
        <sz val="9"/>
        <color indexed="9"/>
        <rFont val="Times New Roman"/>
        <family val="1"/>
      </rPr>
      <t>.</t>
    </r>
    <r>
      <rPr>
        <sz val="9"/>
        <rFont val="Times New Roman"/>
        <family val="1"/>
      </rPr>
      <t xml:space="preserve">     a)  passengers (incl. baggage)                                                                                                                                                                                                                          </t>
    </r>
  </si>
  <si>
    <t>2092</t>
  </si>
  <si>
    <t>2093</t>
  </si>
  <si>
    <t>2094</t>
  </si>
  <si>
    <t xml:space="preserve">      d)  total (19a to 19c)</t>
  </si>
  <si>
    <t>2100</t>
  </si>
  <si>
    <t>20.   Tonne-kilometres available</t>
  </si>
  <si>
    <t>2330</t>
  </si>
  <si>
    <r>
      <t xml:space="preserve">NON REVENUE FLIGHTS
</t>
    </r>
    <r>
      <rPr>
        <sz val="9"/>
        <rFont val="Times New Roman"/>
        <family val="1"/>
      </rPr>
      <t>21. Aircraft hours</t>
    </r>
  </si>
  <si>
    <t>Remarks (including a description of any unavoidable deviation (s) from reporting instructions):</t>
  </si>
  <si>
    <r>
      <rPr>
        <b/>
        <u/>
        <sz val="9"/>
        <rFont val="Times New Roman"/>
        <family val="1"/>
      </rPr>
      <t>PASSENGER</t>
    </r>
    <r>
      <rPr>
        <sz val="9"/>
        <rFont val="Times New Roman"/>
        <family val="1"/>
      </rPr>
      <t xml:space="preserve"> SERVICES ONLY</t>
    </r>
  </si>
  <si>
    <t>N/A</t>
  </si>
  <si>
    <t>Avg. number of freight tonnes per departure</t>
  </si>
  <si>
    <t>Original Form A</t>
  </si>
  <si>
    <t>Table to create for passenger services</t>
  </si>
  <si>
    <t>Indicators for verification</t>
  </si>
  <si>
    <t>Problem 6 bis</t>
  </si>
  <si>
    <t>Avg. number of passenger per departure (only for passenger services)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</si>
</sst>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0.0"/>
    <numFmt numFmtId="166" formatCode="0.000"/>
    <numFmt numFmtId="167" formatCode="General_)"/>
    <numFmt numFmtId="169" formatCode="0_)"/>
    <numFmt numFmtId="170" formatCode="_-* #,##0.0_-;\-* #,##0.0_-;_-* &quot;-&quot;??_-;_-@_-"/>
    <numFmt numFmtId="171" formatCode="_-* #,##0_-;\-* #,##0_-;_-* &quot;-&quot;??_-;_-@_-"/>
    <numFmt numFmtId="173" formatCode="_(* #,##0.0_);_(* \(#,##0.0\);_(* &quot;-&quot;?_);_(@_)"/>
    <numFmt numFmtId="174" formatCode="_(* #,##0.0_);_(* \(#,##0.0\);_(* &quot;-&quot;??_);_(@_)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8"/>
      <color theme="1"/>
      <name val="Arial"/>
      <family val="2"/>
    </font>
    <font>
      <sz val="11"/>
      <color theme="1"/>
      <name val="Times New Roman"/>
      <family val="1"/>
    </font>
    <font>
      <sz val="6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rgb="FFFF0000"/>
      <name val="Times New Roman"/>
      <family val="1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i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theme="1"/>
      <name val="times new roman"/>
      <family val="2"/>
    </font>
    <font>
      <sz val="9"/>
      <name val="Times New Roman"/>
      <family val="1"/>
    </font>
    <font>
      <sz val="9"/>
      <color indexed="12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color indexed="9"/>
      <name val="Times New Roman"/>
      <family val="1"/>
    </font>
    <font>
      <sz val="9"/>
      <color indexed="10"/>
      <name val="Times New Roman"/>
      <family val="1"/>
    </font>
    <font>
      <i/>
      <sz val="8"/>
      <name val="Times New Roman"/>
      <family val="1"/>
    </font>
    <font>
      <b/>
      <u/>
      <sz val="9"/>
      <name val="Times New Roman"/>
      <family val="1"/>
    </font>
    <font>
      <sz val="8"/>
      <color theme="1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9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b/>
      <sz val="9"/>
      <color rgb="FFC00000"/>
      <name val="Times New Roman"/>
      <family val="1"/>
    </font>
    <font>
      <b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 style="thin">
        <color rgb="FF002060"/>
      </right>
      <top/>
      <bottom/>
      <diagonal/>
    </border>
    <border>
      <left style="thin">
        <color indexed="64"/>
      </left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169" fontId="6" fillId="6" borderId="0"/>
    <xf numFmtId="169" fontId="6" fillId="4" borderId="0"/>
    <xf numFmtId="164" fontId="11" fillId="0" borderId="0" applyFont="0" applyFill="0" applyBorder="0" applyAlignment="0" applyProtection="0"/>
    <xf numFmtId="0" fontId="28" fillId="0" borderId="0"/>
  </cellStyleXfs>
  <cellXfs count="29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top" wrapText="1"/>
    </xf>
    <xf numFmtId="0" fontId="4" fillId="0" borderId="0" xfId="0" applyFont="1" applyAlignment="1">
      <alignment horizontal="left" indent="2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/>
    <xf numFmtId="0" fontId="7" fillId="0" borderId="0" xfId="0" applyFont="1" applyFill="1" applyAlignment="1">
      <alignment horizontal="center"/>
    </xf>
    <xf numFmtId="0" fontId="15" fillId="0" borderId="37" xfId="0" applyFont="1" applyFill="1" applyBorder="1" applyAlignment="1">
      <alignment horizontal="center"/>
    </xf>
    <xf numFmtId="171" fontId="13" fillId="7" borderId="34" xfId="3" applyNumberFormat="1" applyFont="1" applyFill="1" applyBorder="1"/>
    <xf numFmtId="171" fontId="13" fillId="7" borderId="35" xfId="3" applyNumberFormat="1" applyFont="1" applyFill="1" applyBorder="1"/>
    <xf numFmtId="171" fontId="13" fillId="7" borderId="0" xfId="3" applyNumberFormat="1" applyFont="1" applyFill="1"/>
    <xf numFmtId="171" fontId="13" fillId="0" borderId="32" xfId="3" applyNumberFormat="1" applyFont="1" applyBorder="1"/>
    <xf numFmtId="171" fontId="13" fillId="0" borderId="0" xfId="3" applyNumberFormat="1" applyFont="1" applyBorder="1"/>
    <xf numFmtId="171" fontId="13" fillId="0" borderId="33" xfId="3" applyNumberFormat="1" applyFont="1" applyBorder="1"/>
    <xf numFmtId="171" fontId="13" fillId="0" borderId="0" xfId="3" applyNumberFormat="1" applyFont="1"/>
    <xf numFmtId="171" fontId="13" fillId="7" borderId="32" xfId="3" applyNumberFormat="1" applyFont="1" applyFill="1" applyBorder="1"/>
    <xf numFmtId="171" fontId="13" fillId="7" borderId="0" xfId="3" applyNumberFormat="1" applyFont="1" applyFill="1" applyBorder="1"/>
    <xf numFmtId="171" fontId="13" fillId="7" borderId="33" xfId="3" applyNumberFormat="1" applyFont="1" applyFill="1" applyBorder="1"/>
    <xf numFmtId="166" fontId="0" fillId="0" borderId="0" xfId="0" applyNumberFormat="1" applyFont="1" applyFill="1"/>
    <xf numFmtId="0" fontId="0" fillId="0" borderId="27" xfId="0" applyFont="1" applyBorder="1"/>
    <xf numFmtId="0" fontId="0" fillId="0" borderId="28" xfId="0" applyFont="1" applyBorder="1"/>
    <xf numFmtId="0" fontId="9" fillId="0" borderId="5" xfId="0" applyFont="1" applyBorder="1" applyAlignment="1">
      <alignment horizontal="center" vertical="center" wrapText="1"/>
    </xf>
    <xf numFmtId="0" fontId="0" fillId="0" borderId="38" xfId="0" applyFont="1" applyFill="1" applyBorder="1"/>
    <xf numFmtId="0" fontId="7" fillId="0" borderId="38" xfId="0" applyFont="1" applyFill="1" applyBorder="1"/>
    <xf numFmtId="171" fontId="12" fillId="7" borderId="36" xfId="3" applyNumberFormat="1" applyFont="1" applyFill="1" applyBorder="1"/>
    <xf numFmtId="171" fontId="12" fillId="0" borderId="36" xfId="3" applyNumberFormat="1" applyFont="1" applyBorder="1"/>
    <xf numFmtId="0" fontId="1" fillId="0" borderId="28" xfId="0" applyFont="1" applyBorder="1" applyAlignment="1">
      <alignment horizontal="justify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0" borderId="25" xfId="0" applyFont="1" applyBorder="1" applyAlignment="1">
      <alignment horizontal="justify" vertical="top" wrapText="1"/>
    </xf>
    <xf numFmtId="0" fontId="1" fillId="0" borderId="26" xfId="0" applyFont="1" applyBorder="1" applyAlignment="1">
      <alignment horizontal="right" vertical="top" wrapText="1"/>
    </xf>
    <xf numFmtId="171" fontId="10" fillId="0" borderId="28" xfId="3" applyNumberFormat="1" applyFont="1" applyBorder="1" applyAlignment="1">
      <alignment horizontal="right" vertical="top" wrapText="1"/>
    </xf>
    <xf numFmtId="171" fontId="10" fillId="0" borderId="28" xfId="3" applyNumberFormat="1" applyFont="1" applyBorder="1"/>
    <xf numFmtId="0" fontId="1" fillId="0" borderId="25" xfId="0" applyFont="1" applyBorder="1" applyAlignment="1">
      <alignment horizontal="center" vertical="top" wrapText="1"/>
    </xf>
    <xf numFmtId="171" fontId="10" fillId="0" borderId="27" xfId="3" applyNumberFormat="1" applyFont="1" applyBorder="1" applyAlignment="1">
      <alignment horizontal="right" vertical="top" wrapText="1"/>
    </xf>
    <xf numFmtId="0" fontId="1" fillId="0" borderId="27" xfId="0" applyFont="1" applyBorder="1" applyAlignment="1">
      <alignment horizontal="right" vertical="top" wrapText="1"/>
    </xf>
    <xf numFmtId="171" fontId="10" fillId="0" borderId="0" xfId="3" applyNumberFormat="1" applyFont="1" applyBorder="1" applyAlignment="1">
      <alignment horizontal="right" vertical="top" wrapText="1"/>
    </xf>
    <xf numFmtId="171" fontId="10" fillId="0" borderId="20" xfId="3" applyNumberFormat="1" applyFont="1" applyBorder="1" applyAlignment="1">
      <alignment horizontal="right" vertical="top" wrapText="1"/>
    </xf>
    <xf numFmtId="171" fontId="10" fillId="0" borderId="5" xfId="3" applyNumberFormat="1" applyFont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right" vertical="top" wrapText="1"/>
    </xf>
    <xf numFmtId="171" fontId="10" fillId="3" borderId="28" xfId="3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justify" vertical="top" wrapText="1"/>
    </xf>
    <xf numFmtId="0" fontId="1" fillId="0" borderId="27" xfId="0" applyFont="1" applyBorder="1" applyAlignment="1">
      <alignment horizontal="center" vertical="top" wrapText="1"/>
    </xf>
    <xf numFmtId="170" fontId="10" fillId="0" borderId="28" xfId="3" applyNumberFormat="1" applyFont="1" applyBorder="1" applyAlignment="1">
      <alignment horizontal="right" vertical="top" wrapText="1"/>
    </xf>
    <xf numFmtId="171" fontId="0" fillId="0" borderId="18" xfId="3" applyNumberFormat="1" applyFont="1" applyBorder="1"/>
    <xf numFmtId="171" fontId="10" fillId="0" borderId="40" xfId="3" applyNumberFormat="1" applyFont="1" applyBorder="1" applyAlignment="1">
      <alignment horizontal="right" vertical="top" wrapText="1"/>
    </xf>
    <xf numFmtId="171" fontId="10" fillId="0" borderId="41" xfId="3" applyNumberFormat="1" applyFont="1" applyBorder="1"/>
    <xf numFmtId="171" fontId="10" fillId="0" borderId="41" xfId="3" applyNumberFormat="1" applyFont="1" applyBorder="1" applyAlignment="1">
      <alignment horizontal="right" vertical="top" wrapText="1"/>
    </xf>
    <xf numFmtId="171" fontId="10" fillId="0" borderId="42" xfId="3" applyNumberFormat="1" applyFont="1" applyBorder="1" applyAlignment="1">
      <alignment horizontal="right" vertical="top" wrapText="1"/>
    </xf>
    <xf numFmtId="171" fontId="10" fillId="3" borderId="40" xfId="3" applyNumberFormat="1" applyFont="1" applyFill="1" applyBorder="1" applyAlignment="1">
      <alignment horizontal="right" vertical="top" wrapText="1"/>
    </xf>
    <xf numFmtId="0" fontId="16" fillId="0" borderId="0" xfId="0" applyFont="1" applyFill="1" applyAlignment="1">
      <alignment horizontal="center"/>
    </xf>
    <xf numFmtId="171" fontId="0" fillId="0" borderId="38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171" fontId="10" fillId="0" borderId="0" xfId="3" applyNumberFormat="1" applyFont="1" applyBorder="1" applyAlignment="1">
      <alignment horizontal="center" vertical="center" wrapText="1"/>
    </xf>
    <xf numFmtId="171" fontId="7" fillId="0" borderId="38" xfId="3" applyNumberFormat="1" applyFont="1" applyFill="1" applyBorder="1"/>
    <xf numFmtId="0" fontId="9" fillId="9" borderId="3" xfId="0" applyFont="1" applyFill="1" applyBorder="1" applyAlignment="1">
      <alignment horizontal="center" wrapText="1"/>
    </xf>
    <xf numFmtId="0" fontId="9" fillId="9" borderId="2" xfId="0" applyFont="1" applyFill="1" applyBorder="1" applyAlignment="1">
      <alignment horizontal="center" wrapText="1"/>
    </xf>
    <xf numFmtId="0" fontId="9" fillId="9" borderId="7" xfId="0" applyFont="1" applyFill="1" applyBorder="1" applyAlignment="1">
      <alignment horizontal="center" wrapText="1"/>
    </xf>
    <xf numFmtId="0" fontId="9" fillId="9" borderId="5" xfId="0" applyFont="1" applyFill="1" applyBorder="1" applyAlignment="1">
      <alignment horizontal="center" wrapText="1"/>
    </xf>
    <xf numFmtId="0" fontId="9" fillId="9" borderId="8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22" fillId="13" borderId="0" xfId="0" applyFont="1" applyFill="1"/>
    <xf numFmtId="0" fontId="22" fillId="13" borderId="0" xfId="0" applyFont="1" applyFill="1" applyAlignment="1">
      <alignment horizontal="right"/>
    </xf>
    <xf numFmtId="0" fontId="0" fillId="0" borderId="45" xfId="0" applyFont="1" applyBorder="1"/>
    <xf numFmtId="0" fontId="0" fillId="0" borderId="15" xfId="0" applyFont="1" applyBorder="1"/>
    <xf numFmtId="171" fontId="0" fillId="0" borderId="12" xfId="3" applyNumberFormat="1" applyFont="1" applyBorder="1"/>
    <xf numFmtId="171" fontId="10" fillId="0" borderId="15" xfId="3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46" xfId="0" applyFont="1" applyBorder="1" applyAlignment="1">
      <alignment horizontal="justify" vertical="top" wrapText="1"/>
    </xf>
    <xf numFmtId="0" fontId="1" fillId="0" borderId="46" xfId="0" applyFont="1" applyBorder="1" applyAlignment="1">
      <alignment horizontal="center" vertical="top" wrapText="1"/>
    </xf>
    <xf numFmtId="171" fontId="10" fillId="0" borderId="47" xfId="3" applyNumberFormat="1" applyFont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0" borderId="44" xfId="0" applyFont="1" applyBorder="1" applyAlignment="1">
      <alignment horizontal="justify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27" xfId="0" quotePrefix="1" applyFont="1" applyBorder="1" applyAlignment="1">
      <alignment horizontal="center" vertical="top" wrapText="1"/>
    </xf>
    <xf numFmtId="171" fontId="12" fillId="7" borderId="52" xfId="3" applyNumberFormat="1" applyFont="1" applyFill="1" applyBorder="1"/>
    <xf numFmtId="0" fontId="7" fillId="0" borderId="20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12" fillId="7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0" borderId="50" xfId="0" applyFont="1" applyBorder="1"/>
    <xf numFmtId="0" fontId="7" fillId="2" borderId="39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11" borderId="28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/>
    </xf>
    <xf numFmtId="0" fontId="15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9" fillId="11" borderId="48" xfId="0" applyFont="1" applyFill="1" applyBorder="1" applyAlignment="1">
      <alignment horizontal="center" wrapText="1"/>
    </xf>
    <xf numFmtId="0" fontId="9" fillId="11" borderId="27" xfId="0" applyFont="1" applyFill="1" applyBorder="1" applyAlignment="1">
      <alignment horizontal="center" wrapText="1"/>
    </xf>
    <xf numFmtId="0" fontId="2" fillId="12" borderId="50" xfId="0" applyFont="1" applyFill="1" applyBorder="1" applyAlignment="1">
      <alignment horizontal="center" vertical="center"/>
    </xf>
    <xf numFmtId="0" fontId="2" fillId="12" borderId="50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0" fontId="1" fillId="0" borderId="50" xfId="0" applyFont="1" applyBorder="1" applyAlignment="1">
      <alignment horizontal="justify" vertical="top" wrapText="1"/>
    </xf>
    <xf numFmtId="0" fontId="1" fillId="0" borderId="50" xfId="0" quotePrefix="1" applyFont="1" applyBorder="1" applyAlignment="1">
      <alignment horizontal="center" vertical="top" wrapText="1"/>
    </xf>
    <xf numFmtId="0" fontId="1" fillId="0" borderId="50" xfId="0" applyFont="1" applyBorder="1" applyAlignment="1">
      <alignment horizontal="center" vertical="top" wrapText="1"/>
    </xf>
    <xf numFmtId="49" fontId="1" fillId="0" borderId="50" xfId="0" quotePrefix="1" applyNumberFormat="1" applyFont="1" applyBorder="1" applyAlignment="1">
      <alignment horizontal="center" vertical="top" wrapText="1"/>
    </xf>
    <xf numFmtId="0" fontId="1" fillId="0" borderId="48" xfId="0" applyFont="1" applyBorder="1" applyAlignment="1">
      <alignment horizontal="justify" vertical="top" wrapText="1"/>
    </xf>
    <xf numFmtId="0" fontId="1" fillId="0" borderId="48" xfId="0" applyFont="1" applyBorder="1" applyAlignment="1">
      <alignment horizontal="center" vertical="top" wrapText="1"/>
    </xf>
    <xf numFmtId="0" fontId="24" fillId="10" borderId="0" xfId="0" applyFont="1" applyFill="1"/>
    <xf numFmtId="0" fontId="7" fillId="12" borderId="9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11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left" indent="2"/>
    </xf>
    <xf numFmtId="0" fontId="10" fillId="0" borderId="28" xfId="0" applyFont="1" applyBorder="1" applyAlignment="1">
      <alignment horizontal="left" indent="2"/>
    </xf>
    <xf numFmtId="3" fontId="10" fillId="0" borderId="28" xfId="0" applyNumberFormat="1" applyFont="1" applyFill="1" applyBorder="1"/>
    <xf numFmtId="165" fontId="10" fillId="0" borderId="28" xfId="0" applyNumberFormat="1" applyFont="1" applyFill="1" applyBorder="1"/>
    <xf numFmtId="1" fontId="10" fillId="0" borderId="28" xfId="0" applyNumberFormat="1" applyFont="1" applyFill="1" applyBorder="1"/>
    <xf numFmtId="1" fontId="10" fillId="0" borderId="28" xfId="0" applyNumberFormat="1" applyFont="1" applyBorder="1"/>
    <xf numFmtId="173" fontId="1" fillId="0" borderId="0" xfId="0" applyNumberFormat="1" applyFont="1" applyBorder="1" applyAlignment="1">
      <alignment horizontal="right" vertical="top" wrapText="1"/>
    </xf>
    <xf numFmtId="3" fontId="27" fillId="0" borderId="28" xfId="0" applyNumberFormat="1" applyFont="1" applyFill="1" applyBorder="1"/>
    <xf numFmtId="1" fontId="27" fillId="0" borderId="28" xfId="0" applyNumberFormat="1" applyFont="1" applyFill="1" applyBorder="1"/>
    <xf numFmtId="167" fontId="5" fillId="0" borderId="0" xfId="4" applyNumberFormat="1" applyFont="1" applyProtection="1"/>
    <xf numFmtId="167" fontId="29" fillId="0" borderId="0" xfId="4" applyNumberFormat="1" applyFont="1" applyAlignment="1" applyProtection="1">
      <alignment horizontal="right"/>
    </xf>
    <xf numFmtId="167" fontId="29" fillId="0" borderId="0" xfId="4" applyNumberFormat="1" applyFont="1" applyProtection="1"/>
    <xf numFmtId="167" fontId="29" fillId="0" borderId="54" xfId="4" applyNumberFormat="1" applyFont="1" applyBorder="1" applyAlignment="1" applyProtection="1">
      <alignment horizontal="center"/>
    </xf>
    <xf numFmtId="167" fontId="29" fillId="0" borderId="55" xfId="4" applyNumberFormat="1" applyFont="1" applyBorder="1" applyAlignment="1" applyProtection="1">
      <alignment horizontal="center"/>
    </xf>
    <xf numFmtId="167" fontId="29" fillId="0" borderId="56" xfId="4" applyNumberFormat="1" applyFont="1" applyBorder="1" applyAlignment="1" applyProtection="1">
      <alignment horizontal="center"/>
    </xf>
    <xf numFmtId="167" fontId="29" fillId="0" borderId="23" xfId="4" applyNumberFormat="1" applyFont="1" applyFill="1" applyBorder="1" applyAlignment="1" applyProtection="1"/>
    <xf numFmtId="167" fontId="29" fillId="0" borderId="17" xfId="4" applyNumberFormat="1" applyFont="1" applyFill="1" applyBorder="1" applyAlignment="1" applyProtection="1">
      <alignment horizontal="center"/>
    </xf>
    <xf numFmtId="167" fontId="29" fillId="0" borderId="17" xfId="4" applyNumberFormat="1" applyFont="1" applyFill="1" applyBorder="1" applyAlignment="1" applyProtection="1">
      <alignment horizontal="centerContinuous"/>
    </xf>
    <xf numFmtId="167" fontId="29" fillId="0" borderId="24" xfId="4" applyNumberFormat="1" applyFont="1" applyFill="1" applyBorder="1" applyAlignment="1" applyProtection="1">
      <alignment horizontal="centerContinuous"/>
    </xf>
    <xf numFmtId="167" fontId="29" fillId="0" borderId="23" xfId="4" applyNumberFormat="1" applyFont="1" applyFill="1" applyBorder="1" applyAlignment="1" applyProtection="1">
      <alignment horizontal="centerContinuous"/>
    </xf>
    <xf numFmtId="167" fontId="30" fillId="0" borderId="2" xfId="4" applyNumberFormat="1" applyFont="1" applyFill="1" applyBorder="1" applyAlignment="1" applyProtection="1">
      <alignment horizontal="centerContinuous"/>
    </xf>
    <xf numFmtId="167" fontId="29" fillId="0" borderId="57" xfId="4" applyNumberFormat="1" applyFont="1" applyBorder="1" applyAlignment="1" applyProtection="1">
      <alignment horizontal="center"/>
    </xf>
    <xf numFmtId="167" fontId="29" fillId="0" borderId="58" xfId="4" applyNumberFormat="1" applyFont="1" applyBorder="1" applyAlignment="1" applyProtection="1">
      <alignment horizontal="center"/>
    </xf>
    <xf numFmtId="167" fontId="29" fillId="0" borderId="59" xfId="4" applyNumberFormat="1" applyFont="1" applyBorder="1" applyAlignment="1" applyProtection="1">
      <alignment horizontal="center"/>
    </xf>
    <xf numFmtId="167" fontId="29" fillId="0" borderId="44" xfId="4" applyNumberFormat="1" applyFont="1" applyFill="1" applyBorder="1" applyAlignment="1" applyProtection="1">
      <alignment horizontal="centerContinuous"/>
    </xf>
    <xf numFmtId="167" fontId="29" fillId="0" borderId="0" xfId="4" applyNumberFormat="1" applyFont="1" applyFill="1" applyBorder="1" applyAlignment="1" applyProtection="1">
      <alignment horizontal="center"/>
    </xf>
    <xf numFmtId="167" fontId="29" fillId="0" borderId="0" xfId="4" applyNumberFormat="1" applyFont="1" applyFill="1" applyBorder="1" applyAlignment="1" applyProtection="1">
      <alignment horizontal="centerContinuous"/>
    </xf>
    <xf numFmtId="167" fontId="29" fillId="0" borderId="22" xfId="4" applyNumberFormat="1" applyFont="1" applyFill="1" applyBorder="1" applyAlignment="1" applyProtection="1">
      <alignment horizontal="centerContinuous"/>
    </xf>
    <xf numFmtId="167" fontId="30" fillId="0" borderId="7" xfId="4" applyNumberFormat="1" applyFont="1" applyFill="1" applyBorder="1" applyAlignment="1" applyProtection="1">
      <alignment horizontal="centerContinuous"/>
    </xf>
    <xf numFmtId="167" fontId="29" fillId="0" borderId="60" xfId="4" applyNumberFormat="1" applyFont="1" applyBorder="1" applyProtection="1"/>
    <xf numFmtId="167" fontId="29" fillId="0" borderId="61" xfId="4" applyNumberFormat="1" applyFont="1" applyBorder="1" applyAlignment="1" applyProtection="1">
      <alignment horizontal="center"/>
    </xf>
    <xf numFmtId="167" fontId="29" fillId="0" borderId="61" xfId="4" applyNumberFormat="1" applyFont="1" applyBorder="1" applyProtection="1"/>
    <xf numFmtId="167" fontId="29" fillId="0" borderId="62" xfId="4" applyNumberFormat="1" applyFont="1" applyBorder="1" applyProtection="1"/>
    <xf numFmtId="167" fontId="29" fillId="0" borderId="60" xfId="4" applyNumberFormat="1" applyFont="1" applyFill="1" applyBorder="1" applyAlignment="1" applyProtection="1">
      <alignment horizontal="centerContinuous"/>
    </xf>
    <xf numFmtId="167" fontId="29" fillId="0" borderId="61" xfId="4" applyNumberFormat="1" applyFont="1" applyFill="1" applyBorder="1" applyAlignment="1" applyProtection="1">
      <alignment horizontal="center"/>
    </xf>
    <xf numFmtId="167" fontId="30" fillId="0" borderId="63" xfId="4" applyNumberFormat="1" applyFont="1" applyBorder="1" applyProtection="1"/>
    <xf numFmtId="167" fontId="29" fillId="0" borderId="44" xfId="4" applyNumberFormat="1" applyFont="1" applyBorder="1" applyProtection="1"/>
    <xf numFmtId="167" fontId="29" fillId="0" borderId="0" xfId="4" applyNumberFormat="1" applyFont="1" applyBorder="1" applyAlignment="1" applyProtection="1">
      <alignment horizontal="center"/>
    </xf>
    <xf numFmtId="167" fontId="29" fillId="0" borderId="0" xfId="4" applyNumberFormat="1" applyFont="1" applyBorder="1" applyProtection="1"/>
    <xf numFmtId="167" fontId="29" fillId="0" borderId="22" xfId="4" applyNumberFormat="1" applyFont="1" applyBorder="1" applyProtection="1"/>
    <xf numFmtId="167" fontId="30" fillId="0" borderId="64" xfId="4" applyNumberFormat="1" applyFont="1" applyBorder="1" applyAlignment="1" applyProtection="1">
      <alignment horizontal="centerContinuous"/>
    </xf>
    <xf numFmtId="167" fontId="29" fillId="0" borderId="65" xfId="4" applyNumberFormat="1" applyFont="1" applyBorder="1" applyProtection="1"/>
    <xf numFmtId="167" fontId="29" fillId="0" borderId="66" xfId="4" applyNumberFormat="1" applyFont="1" applyBorder="1" applyProtection="1"/>
    <xf numFmtId="167" fontId="31" fillId="0" borderId="67" xfId="4" applyNumberFormat="1" applyFont="1" applyBorder="1" applyAlignment="1" applyProtection="1">
      <alignment horizontal="centerContinuous"/>
    </xf>
    <xf numFmtId="167" fontId="31" fillId="0" borderId="68" xfId="4" applyNumberFormat="1" applyFont="1" applyBorder="1" applyAlignment="1" applyProtection="1">
      <alignment horizontal="centerContinuous"/>
    </xf>
    <xf numFmtId="167" fontId="31" fillId="0" borderId="69" xfId="4" applyNumberFormat="1" applyFont="1" applyBorder="1" applyAlignment="1" applyProtection="1">
      <alignment horizontal="centerContinuous"/>
    </xf>
    <xf numFmtId="167" fontId="29" fillId="0" borderId="70" xfId="4" applyNumberFormat="1" applyFont="1" applyBorder="1" applyAlignment="1" applyProtection="1">
      <alignment horizontal="centerContinuous"/>
    </xf>
    <xf numFmtId="167" fontId="31" fillId="0" borderId="70" xfId="4" applyNumberFormat="1" applyFont="1" applyBorder="1" applyAlignment="1" applyProtection="1">
      <alignment horizontal="centerContinuous"/>
    </xf>
    <xf numFmtId="167" fontId="29" fillId="0" borderId="71" xfId="4" applyNumberFormat="1" applyFont="1" applyBorder="1" applyAlignment="1" applyProtection="1">
      <alignment horizontal="center"/>
    </xf>
    <xf numFmtId="167" fontId="29" fillId="0" borderId="72" xfId="4" applyNumberFormat="1" applyFont="1" applyBorder="1" applyAlignment="1" applyProtection="1">
      <alignment horizontal="center"/>
    </xf>
    <xf numFmtId="167" fontId="29" fillId="0" borderId="73" xfId="4" applyNumberFormat="1" applyFont="1" applyBorder="1" applyAlignment="1" applyProtection="1">
      <alignment horizontal="center"/>
    </xf>
    <xf numFmtId="167" fontId="31" fillId="0" borderId="25" xfId="4" applyNumberFormat="1" applyFont="1" applyBorder="1" applyAlignment="1" applyProtection="1">
      <alignment horizontal="center"/>
    </xf>
    <xf numFmtId="167" fontId="29" fillId="0" borderId="74" xfId="4" applyNumberFormat="1" applyFont="1" applyBorder="1" applyProtection="1"/>
    <xf numFmtId="167" fontId="29" fillId="0" borderId="20" xfId="4" applyNumberFormat="1" applyFont="1" applyBorder="1" applyAlignment="1" applyProtection="1">
      <alignment horizontal="centerContinuous"/>
    </xf>
    <xf numFmtId="167" fontId="29" fillId="0" borderId="75" xfId="4" applyNumberFormat="1" applyFont="1" applyBorder="1" applyAlignment="1" applyProtection="1">
      <alignment horizontal="centerContinuous"/>
    </xf>
    <xf numFmtId="167" fontId="29" fillId="5" borderId="57" xfId="4" applyNumberFormat="1" applyFont="1" applyFill="1" applyBorder="1" applyProtection="1"/>
    <xf numFmtId="167" fontId="32" fillId="0" borderId="58" xfId="4" applyNumberFormat="1" applyFont="1" applyBorder="1" applyAlignment="1" applyProtection="1">
      <alignment horizontal="left"/>
    </xf>
    <xf numFmtId="167" fontId="29" fillId="0" borderId="59" xfId="4" applyNumberFormat="1" applyFont="1" applyBorder="1" applyProtection="1"/>
    <xf numFmtId="167" fontId="29" fillId="0" borderId="44" xfId="4" applyNumberFormat="1" applyFont="1" applyBorder="1" applyAlignment="1" applyProtection="1">
      <alignment horizontal="center"/>
    </xf>
    <xf numFmtId="167" fontId="29" fillId="0" borderId="76" xfId="4" applyNumberFormat="1" applyFont="1" applyBorder="1" applyProtection="1"/>
    <xf numFmtId="167" fontId="29" fillId="0" borderId="7" xfId="4" applyNumberFormat="1" applyFont="1" applyBorder="1" applyProtection="1"/>
    <xf numFmtId="167" fontId="29" fillId="0" borderId="0" xfId="4" applyNumberFormat="1" applyFont="1" applyProtection="1">
      <protection locked="0"/>
    </xf>
    <xf numFmtId="167" fontId="29" fillId="5" borderId="57" xfId="4" quotePrefix="1" applyNumberFormat="1" applyFont="1" applyFill="1" applyBorder="1" applyAlignment="1" applyProtection="1">
      <alignment horizontal="centerContinuous"/>
    </xf>
    <xf numFmtId="167" fontId="29" fillId="0" borderId="58" xfId="4" applyNumberFormat="1" applyFont="1" applyBorder="1" applyAlignment="1" applyProtection="1">
      <alignment horizontal="left"/>
    </xf>
    <xf numFmtId="167" fontId="29" fillId="0" borderId="25" xfId="4" applyNumberFormat="1" applyFont="1" applyBorder="1" applyProtection="1">
      <protection locked="0"/>
    </xf>
    <xf numFmtId="167" fontId="29" fillId="0" borderId="20" xfId="4" applyNumberFormat="1" applyFont="1" applyBorder="1" applyProtection="1">
      <protection locked="0"/>
    </xf>
    <xf numFmtId="167" fontId="29" fillId="5" borderId="44" xfId="4" applyNumberFormat="1" applyFont="1" applyFill="1" applyBorder="1" applyAlignment="1" applyProtection="1">
      <alignment horizontal="center"/>
    </xf>
    <xf numFmtId="167" fontId="29" fillId="5" borderId="76" xfId="4" applyNumberFormat="1" applyFont="1" applyFill="1" applyBorder="1" applyProtection="1"/>
    <xf numFmtId="167" fontId="29" fillId="5" borderId="0" xfId="4" applyNumberFormat="1" applyFont="1" applyFill="1" applyBorder="1" applyAlignment="1" applyProtection="1">
      <alignment horizontal="center"/>
    </xf>
    <xf numFmtId="167" fontId="29" fillId="5" borderId="7" xfId="4" applyNumberFormat="1" applyFont="1" applyFill="1" applyBorder="1" applyProtection="1"/>
    <xf numFmtId="167" fontId="29" fillId="0" borderId="76" xfId="4" applyNumberFormat="1" applyFont="1" applyFill="1" applyBorder="1" applyProtection="1"/>
    <xf numFmtId="167" fontId="29" fillId="0" borderId="20" xfId="4" applyNumberFormat="1" applyFont="1" applyFill="1" applyBorder="1" applyProtection="1">
      <protection locked="0"/>
    </xf>
    <xf numFmtId="167" fontId="29" fillId="0" borderId="7" xfId="4" applyNumberFormat="1" applyFont="1" applyFill="1" applyBorder="1" applyProtection="1"/>
    <xf numFmtId="167" fontId="29" fillId="0" borderId="58" xfId="4" applyNumberFormat="1" applyFont="1" applyFill="1" applyBorder="1" applyAlignment="1" applyProtection="1">
      <alignment horizontal="left" wrapText="1"/>
    </xf>
    <xf numFmtId="167" fontId="32" fillId="0" borderId="58" xfId="4" applyNumberFormat="1" applyFont="1" applyBorder="1" applyAlignment="1" applyProtection="1">
      <alignment horizontal="left" wrapText="1"/>
    </xf>
    <xf numFmtId="167" fontId="29" fillId="0" borderId="0" xfId="4" applyNumberFormat="1" applyFont="1" applyFill="1" applyProtection="1"/>
    <xf numFmtId="167" fontId="29" fillId="0" borderId="58" xfId="4" applyNumberFormat="1" applyFont="1" applyBorder="1" applyAlignment="1" applyProtection="1">
      <alignment horizontal="left" wrapText="1"/>
    </xf>
    <xf numFmtId="167" fontId="29" fillId="5" borderId="21" xfId="4" applyNumberFormat="1" applyFont="1" applyFill="1" applyBorder="1" applyAlignment="1" applyProtection="1">
      <alignment horizontal="centerContinuous"/>
    </xf>
    <xf numFmtId="167" fontId="29" fillId="0" borderId="59" xfId="4" applyNumberFormat="1" applyFont="1" applyBorder="1" applyAlignment="1" applyProtection="1">
      <alignment horizontal="left"/>
    </xf>
    <xf numFmtId="167" fontId="29" fillId="0" borderId="77" xfId="4" applyNumberFormat="1" applyFont="1" applyBorder="1" applyAlignment="1" applyProtection="1">
      <alignment horizontal="left"/>
    </xf>
    <xf numFmtId="167" fontId="29" fillId="0" borderId="78" xfId="4" applyNumberFormat="1" applyFont="1" applyBorder="1" applyProtection="1"/>
    <xf numFmtId="167" fontId="29" fillId="0" borderId="61" xfId="4" applyNumberFormat="1" applyFont="1" applyBorder="1" applyAlignment="1" applyProtection="1">
      <alignment horizontal="left"/>
    </xf>
    <xf numFmtId="167" fontId="29" fillId="0" borderId="60" xfId="4" applyNumberFormat="1" applyFont="1" applyBorder="1" applyAlignment="1" applyProtection="1">
      <alignment horizontal="left"/>
    </xf>
    <xf numFmtId="167" fontId="29" fillId="0" borderId="63" xfId="4" applyNumberFormat="1" applyFont="1" applyBorder="1" applyProtection="1"/>
    <xf numFmtId="167" fontId="29" fillId="0" borderId="79" xfId="4" applyNumberFormat="1" applyFont="1" applyBorder="1" applyAlignment="1" applyProtection="1">
      <alignment horizontal="left"/>
    </xf>
    <xf numFmtId="167" fontId="29" fillId="0" borderId="80" xfId="4" applyNumberFormat="1" applyFont="1" applyBorder="1" applyProtection="1"/>
    <xf numFmtId="167" fontId="29" fillId="0" borderId="81" xfId="4" applyNumberFormat="1" applyFont="1" applyBorder="1" applyProtection="1"/>
    <xf numFmtId="167" fontId="35" fillId="0" borderId="0" xfId="4" applyNumberFormat="1" applyFont="1" applyAlignment="1" applyProtection="1">
      <alignment horizontal="left"/>
    </xf>
    <xf numFmtId="167" fontId="29" fillId="0" borderId="82" xfId="4" applyNumberFormat="1" applyFont="1" applyBorder="1" applyAlignment="1" applyProtection="1">
      <alignment horizontal="centerContinuous"/>
    </xf>
    <xf numFmtId="170" fontId="29" fillId="0" borderId="25" xfId="3" applyNumberFormat="1" applyFont="1" applyBorder="1" applyProtection="1">
      <protection locked="0"/>
    </xf>
    <xf numFmtId="171" fontId="29" fillId="0" borderId="25" xfId="3" applyNumberFormat="1" applyFont="1" applyBorder="1" applyProtection="1">
      <protection locked="0"/>
    </xf>
    <xf numFmtId="170" fontId="29" fillId="0" borderId="76" xfId="3" applyNumberFormat="1" applyFont="1" applyBorder="1" applyProtection="1"/>
    <xf numFmtId="170" fontId="29" fillId="0" borderId="20" xfId="3" applyNumberFormat="1" applyFont="1" applyBorder="1" applyProtection="1">
      <protection locked="0"/>
    </xf>
    <xf numFmtId="170" fontId="29" fillId="0" borderId="25" xfId="3" applyNumberFormat="1" applyFont="1" applyFill="1" applyBorder="1" applyProtection="1">
      <protection locked="0"/>
    </xf>
    <xf numFmtId="171" fontId="29" fillId="0" borderId="76" xfId="3" applyNumberFormat="1" applyFont="1" applyBorder="1" applyProtection="1"/>
    <xf numFmtId="171" fontId="29" fillId="0" borderId="20" xfId="3" applyNumberFormat="1" applyFont="1" applyBorder="1" applyProtection="1">
      <protection locked="0"/>
    </xf>
    <xf numFmtId="171" fontId="29" fillId="0" borderId="0" xfId="3" applyNumberFormat="1" applyFont="1" applyBorder="1" applyProtection="1"/>
    <xf numFmtId="171" fontId="29" fillId="5" borderId="0" xfId="3" applyNumberFormat="1" applyFont="1" applyFill="1" applyBorder="1" applyAlignment="1" applyProtection="1">
      <alignment horizontal="center"/>
    </xf>
    <xf numFmtId="171" fontId="29" fillId="5" borderId="76" xfId="3" applyNumberFormat="1" applyFont="1" applyFill="1" applyBorder="1" applyProtection="1"/>
    <xf numFmtId="174" fontId="29" fillId="0" borderId="25" xfId="3" applyNumberFormat="1" applyFont="1" applyBorder="1" applyProtection="1">
      <protection locked="0"/>
    </xf>
    <xf numFmtId="167" fontId="29" fillId="0" borderId="83" xfId="4" applyNumberFormat="1" applyFont="1" applyBorder="1" applyAlignment="1" applyProtection="1">
      <alignment horizontal="center"/>
    </xf>
    <xf numFmtId="167" fontId="29" fillId="0" borderId="84" xfId="4" applyNumberFormat="1" applyFont="1" applyBorder="1" applyAlignment="1" applyProtection="1">
      <alignment horizontal="center"/>
    </xf>
    <xf numFmtId="167" fontId="29" fillId="0" borderId="85" xfId="4" applyNumberFormat="1" applyFont="1" applyBorder="1" applyProtection="1"/>
    <xf numFmtId="167" fontId="11" fillId="0" borderId="0" xfId="4" applyNumberFormat="1" applyFont="1" applyProtection="1"/>
    <xf numFmtId="0" fontId="37" fillId="0" borderId="31" xfId="0" applyFont="1" applyBorder="1" applyAlignment="1">
      <alignment horizontal="left" indent="2"/>
    </xf>
    <xf numFmtId="171" fontId="27" fillId="0" borderId="28" xfId="3" applyNumberFormat="1" applyFont="1" applyBorder="1"/>
    <xf numFmtId="167" fontId="31" fillId="0" borderId="86" xfId="4" applyNumberFormat="1" applyFont="1" applyBorder="1" applyAlignment="1" applyProtection="1">
      <alignment horizontal="centerContinuous"/>
    </xf>
    <xf numFmtId="167" fontId="31" fillId="0" borderId="80" xfId="4" applyNumberFormat="1" applyFont="1" applyBorder="1" applyAlignment="1" applyProtection="1">
      <alignment horizontal="centerContinuous"/>
    </xf>
    <xf numFmtId="167" fontId="29" fillId="0" borderId="87" xfId="4" applyNumberFormat="1" applyFont="1" applyBorder="1" applyAlignment="1" applyProtection="1">
      <alignment horizontal="centerContinuous"/>
    </xf>
    <xf numFmtId="167" fontId="31" fillId="0" borderId="87" xfId="4" applyNumberFormat="1" applyFont="1" applyBorder="1" applyAlignment="1" applyProtection="1">
      <alignment horizontal="centerContinuous"/>
    </xf>
    <xf numFmtId="167" fontId="30" fillId="0" borderId="81" xfId="4" applyNumberFormat="1" applyFont="1" applyBorder="1" applyAlignment="1" applyProtection="1">
      <alignment horizontal="centerContinuous"/>
    </xf>
    <xf numFmtId="171" fontId="11" fillId="0" borderId="29" xfId="3" applyNumberFormat="1" applyFont="1" applyBorder="1" applyAlignment="1" applyProtection="1">
      <alignment horizontal="right"/>
    </xf>
    <xf numFmtId="0" fontId="11" fillId="0" borderId="30" xfId="0" applyFont="1" applyBorder="1" applyAlignment="1">
      <alignment horizontal="right"/>
    </xf>
    <xf numFmtId="167" fontId="11" fillId="0" borderId="30" xfId="4" applyNumberFormat="1" applyFont="1" applyBorder="1" applyAlignment="1" applyProtection="1">
      <alignment horizontal="right"/>
    </xf>
    <xf numFmtId="170" fontId="11" fillId="0" borderId="29" xfId="3" applyNumberFormat="1" applyFont="1" applyBorder="1" applyAlignment="1" applyProtection="1">
      <alignment horizontal="right"/>
    </xf>
    <xf numFmtId="167" fontId="0" fillId="0" borderId="29" xfId="4" applyNumberFormat="1" applyFont="1" applyBorder="1" applyAlignment="1" applyProtection="1">
      <alignment horizontal="right"/>
    </xf>
    <xf numFmtId="167" fontId="11" fillId="0" borderId="29" xfId="4" applyNumberFormat="1" applyFont="1" applyBorder="1" applyAlignment="1" applyProtection="1">
      <alignment horizontal="right"/>
    </xf>
    <xf numFmtId="167" fontId="38" fillId="0" borderId="29" xfId="4" applyNumberFormat="1" applyFont="1" applyBorder="1" applyAlignment="1" applyProtection="1">
      <alignment horizontal="right"/>
    </xf>
    <xf numFmtId="0" fontId="38" fillId="0" borderId="30" xfId="0" applyFont="1" applyBorder="1" applyAlignment="1">
      <alignment horizontal="right"/>
    </xf>
    <xf numFmtId="167" fontId="38" fillId="0" borderId="30" xfId="4" applyNumberFormat="1" applyFont="1" applyBorder="1" applyAlignment="1" applyProtection="1">
      <alignment horizontal="right"/>
    </xf>
    <xf numFmtId="170" fontId="39" fillId="0" borderId="25" xfId="3" applyNumberFormat="1" applyFont="1" applyBorder="1" applyProtection="1">
      <protection locked="0"/>
    </xf>
    <xf numFmtId="171" fontId="40" fillId="0" borderId="29" xfId="3" applyNumberFormat="1" applyFont="1" applyBorder="1" applyAlignment="1" applyProtection="1">
      <alignment horizontal="right"/>
    </xf>
    <xf numFmtId="167" fontId="40" fillId="0" borderId="29" xfId="4" applyNumberFormat="1" applyFont="1" applyBorder="1" applyAlignment="1" applyProtection="1">
      <alignment horizontal="right"/>
    </xf>
    <xf numFmtId="174" fontId="41" fillId="0" borderId="25" xfId="3" applyNumberFormat="1" applyFont="1" applyBorder="1" applyProtection="1">
      <protection locked="0"/>
    </xf>
    <xf numFmtId="171" fontId="10" fillId="0" borderId="50" xfId="3" applyNumberFormat="1" applyFont="1" applyBorder="1" applyAlignment="1">
      <alignment horizontal="right" vertical="top" wrapText="1"/>
    </xf>
    <xf numFmtId="171" fontId="26" fillId="0" borderId="50" xfId="3" applyNumberFormat="1" applyFont="1" applyBorder="1" applyAlignment="1">
      <alignment horizontal="right" vertical="top" wrapText="1"/>
    </xf>
    <xf numFmtId="170" fontId="26" fillId="0" borderId="50" xfId="3" applyNumberFormat="1" applyFont="1" applyFill="1" applyBorder="1" applyAlignment="1">
      <alignment horizontal="right" vertical="top" wrapText="1"/>
    </xf>
    <xf numFmtId="170" fontId="10" fillId="0" borderId="50" xfId="3" applyNumberFormat="1" applyFont="1" applyFill="1" applyBorder="1" applyAlignment="1">
      <alignment horizontal="right" vertical="top" wrapText="1"/>
    </xf>
    <xf numFmtId="171" fontId="10" fillId="0" borderId="48" xfId="3" applyNumberFormat="1" applyFont="1" applyBorder="1" applyAlignment="1">
      <alignment horizontal="right" vertical="top" wrapText="1"/>
    </xf>
    <xf numFmtId="170" fontId="26" fillId="0" borderId="50" xfId="3" applyNumberFormat="1" applyFont="1" applyBorder="1" applyAlignment="1">
      <alignment horizontal="right" vertical="top" wrapText="1"/>
    </xf>
    <xf numFmtId="0" fontId="16" fillId="8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/>
    </xf>
    <xf numFmtId="0" fontId="25" fillId="9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5" fillId="0" borderId="38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9" fillId="9" borderId="1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wrapText="1"/>
    </xf>
    <xf numFmtId="0" fontId="9" fillId="9" borderId="8" xfId="0" applyFont="1" applyFill="1" applyBorder="1" applyAlignment="1">
      <alignment horizontal="center" wrapText="1"/>
    </xf>
    <xf numFmtId="0" fontId="9" fillId="11" borderId="50" xfId="0" applyFont="1" applyFill="1" applyBorder="1" applyAlignment="1">
      <alignment horizontal="center" vertical="center" wrapText="1"/>
    </xf>
    <xf numFmtId="0" fontId="9" fillId="11" borderId="48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  <xf numFmtId="0" fontId="9" fillId="11" borderId="50" xfId="0" applyFont="1" applyFill="1" applyBorder="1" applyAlignment="1">
      <alignment horizontal="center" wrapText="1"/>
    </xf>
    <xf numFmtId="0" fontId="0" fillId="0" borderId="50" xfId="0" applyFont="1" applyBorder="1" applyAlignment="1">
      <alignment horizontal="center"/>
    </xf>
    <xf numFmtId="0" fontId="7" fillId="11" borderId="50" xfId="0" applyFont="1" applyFill="1" applyBorder="1" applyAlignment="1">
      <alignment horizontal="center" vertical="center"/>
    </xf>
    <xf numFmtId="0" fontId="7" fillId="9" borderId="39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27" xfId="0" applyBorder="1" applyAlignment="1">
      <alignment horizontal="center"/>
    </xf>
    <xf numFmtId="1" fontId="17" fillId="0" borderId="16" xfId="0" applyNumberFormat="1" applyFont="1" applyFill="1" applyBorder="1" applyAlignment="1">
      <alignment horizontal="center"/>
    </xf>
    <xf numFmtId="1" fontId="17" fillId="0" borderId="43" xfId="0" applyNumberFormat="1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167" fontId="42" fillId="12" borderId="0" xfId="4" applyNumberFormat="1" applyFont="1" applyFill="1" applyAlignment="1" applyProtection="1">
      <alignment horizontal="center"/>
    </xf>
    <xf numFmtId="0" fontId="10" fillId="0" borderId="4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167" fontId="5" fillId="0" borderId="4" xfId="4" applyNumberFormat="1" applyFont="1" applyBorder="1" applyAlignment="1" applyProtection="1">
      <alignment horizontal="left"/>
      <protection locked="0"/>
    </xf>
    <xf numFmtId="167" fontId="5" fillId="0" borderId="16" xfId="4" applyNumberFormat="1" applyFont="1" applyBorder="1" applyAlignment="1" applyProtection="1">
      <alignment horizontal="left"/>
      <protection locked="0"/>
    </xf>
    <xf numFmtId="167" fontId="5" fillId="0" borderId="5" xfId="4" applyNumberFormat="1" applyFont="1" applyBorder="1" applyAlignment="1" applyProtection="1">
      <alignment horizontal="left"/>
      <protection locked="0"/>
    </xf>
    <xf numFmtId="167" fontId="5" fillId="0" borderId="21" xfId="4" applyNumberFormat="1" applyFont="1" applyBorder="1" applyAlignment="1" applyProtection="1">
      <alignment horizontal="left"/>
      <protection locked="0"/>
    </xf>
    <xf numFmtId="167" fontId="5" fillId="0" borderId="0" xfId="4" applyNumberFormat="1" applyFont="1" applyBorder="1" applyAlignment="1" applyProtection="1">
      <alignment horizontal="left"/>
      <protection locked="0"/>
    </xf>
    <xf numFmtId="167" fontId="5" fillId="0" borderId="7" xfId="4" applyNumberFormat="1" applyFont="1" applyBorder="1" applyAlignment="1" applyProtection="1">
      <alignment horizontal="left"/>
      <protection locked="0"/>
    </xf>
    <xf numFmtId="0" fontId="7" fillId="12" borderId="21" xfId="0" applyFont="1" applyFill="1" applyBorder="1" applyAlignment="1">
      <alignment horizontal="center" vertical="center"/>
    </xf>
    <xf numFmtId="0" fontId="7" fillId="12" borderId="22" xfId="0" applyFont="1" applyFill="1" applyBorder="1" applyAlignment="1">
      <alignment horizontal="center" vertical="center"/>
    </xf>
    <xf numFmtId="171" fontId="0" fillId="0" borderId="38" xfId="0" applyNumberFormat="1" applyFont="1" applyFill="1" applyBorder="1"/>
    <xf numFmtId="171" fontId="0" fillId="0" borderId="50" xfId="0" applyNumberFormat="1" applyFont="1" applyBorder="1"/>
    <xf numFmtId="171" fontId="0" fillId="0" borderId="50" xfId="3" applyNumberFormat="1" applyFont="1" applyBorder="1"/>
  </cellXfs>
  <cellStyles count="5">
    <cellStyle name="Comma" xfId="3" builtinId="3"/>
    <cellStyle name="Normal" xfId="0" builtinId="0"/>
    <cellStyle name="Normal 2" xfId="2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17</xdr:row>
      <xdr:rowOff>171450</xdr:rowOff>
    </xdr:from>
    <xdr:to>
      <xdr:col>11</xdr:col>
      <xdr:colOff>304800</xdr:colOff>
      <xdr:row>20</xdr:row>
      <xdr:rowOff>133350</xdr:rowOff>
    </xdr:to>
    <xdr:sp macro="" textlink="">
      <xdr:nvSpPr>
        <xdr:cNvPr id="2" name="Right Arrow 1"/>
        <xdr:cNvSpPr/>
      </xdr:nvSpPr>
      <xdr:spPr>
        <a:xfrm>
          <a:off x="7677150" y="2676525"/>
          <a:ext cx="838200" cy="676275"/>
        </a:xfrm>
        <a:prstGeom prst="rightArrow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11</xdr:col>
      <xdr:colOff>382906</xdr:colOff>
      <xdr:row>14</xdr:row>
      <xdr:rowOff>19050</xdr:rowOff>
    </xdr:from>
    <xdr:to>
      <xdr:col>11</xdr:col>
      <xdr:colOff>590550</xdr:colOff>
      <xdr:row>24</xdr:row>
      <xdr:rowOff>9525</xdr:rowOff>
    </xdr:to>
    <xdr:sp macro="" textlink="">
      <xdr:nvSpPr>
        <xdr:cNvPr id="3" name="Left Brace 2"/>
        <xdr:cNvSpPr/>
      </xdr:nvSpPr>
      <xdr:spPr>
        <a:xfrm>
          <a:off x="8593456" y="1943100"/>
          <a:ext cx="207644" cy="2085975"/>
        </a:xfrm>
        <a:prstGeom prst="leftBrac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11</xdr:col>
      <xdr:colOff>354331</xdr:colOff>
      <xdr:row>9</xdr:row>
      <xdr:rowOff>9525</xdr:rowOff>
    </xdr:from>
    <xdr:to>
      <xdr:col>11</xdr:col>
      <xdr:colOff>561975</xdr:colOff>
      <xdr:row>12</xdr:row>
      <xdr:rowOff>14025</xdr:rowOff>
    </xdr:to>
    <xdr:sp macro="" textlink="">
      <xdr:nvSpPr>
        <xdr:cNvPr id="4" name="Left Brace 3"/>
        <xdr:cNvSpPr/>
      </xdr:nvSpPr>
      <xdr:spPr>
        <a:xfrm>
          <a:off x="8564881" y="981075"/>
          <a:ext cx="207644" cy="576000"/>
        </a:xfrm>
        <a:prstGeom prst="leftBrac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5</xdr:col>
      <xdr:colOff>95250</xdr:colOff>
      <xdr:row>12</xdr:row>
      <xdr:rowOff>76199</xdr:rowOff>
    </xdr:from>
    <xdr:to>
      <xdr:col>11</xdr:col>
      <xdr:colOff>304800</xdr:colOff>
      <xdr:row>14</xdr:row>
      <xdr:rowOff>66674</xdr:rowOff>
    </xdr:to>
    <xdr:sp macro="" textlink="">
      <xdr:nvSpPr>
        <xdr:cNvPr id="5" name="Right Arrow 4"/>
        <xdr:cNvSpPr/>
      </xdr:nvSpPr>
      <xdr:spPr>
        <a:xfrm>
          <a:off x="5438775" y="2381249"/>
          <a:ext cx="3781425" cy="371475"/>
        </a:xfrm>
        <a:prstGeom prst="rightArrow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11</xdr:col>
      <xdr:colOff>363856</xdr:colOff>
      <xdr:row>12</xdr:row>
      <xdr:rowOff>19050</xdr:rowOff>
    </xdr:from>
    <xdr:to>
      <xdr:col>12</xdr:col>
      <xdr:colOff>0</xdr:colOff>
      <xdr:row>14</xdr:row>
      <xdr:rowOff>9525</xdr:rowOff>
    </xdr:to>
    <xdr:sp macro="" textlink="">
      <xdr:nvSpPr>
        <xdr:cNvPr id="6" name="Left Brace 5"/>
        <xdr:cNvSpPr/>
      </xdr:nvSpPr>
      <xdr:spPr>
        <a:xfrm>
          <a:off x="8574406" y="1562100"/>
          <a:ext cx="245744" cy="371475"/>
        </a:xfrm>
        <a:prstGeom prst="leftBrace">
          <a:avLst/>
        </a:prstGeom>
        <a:ln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171450</xdr:rowOff>
    </xdr:from>
    <xdr:to>
      <xdr:col>2</xdr:col>
      <xdr:colOff>9525</xdr:colOff>
      <xdr:row>34</xdr:row>
      <xdr:rowOff>85725</xdr:rowOff>
    </xdr:to>
    <xdr:sp macro="" textlink="">
      <xdr:nvSpPr>
        <xdr:cNvPr id="2" name="Right Arrow 1"/>
        <xdr:cNvSpPr/>
      </xdr:nvSpPr>
      <xdr:spPr>
        <a:xfrm>
          <a:off x="0" y="4657725"/>
          <a:ext cx="828675" cy="495300"/>
        </a:xfrm>
        <a:prstGeom prst="rightArrow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2"/>
  <sheetViews>
    <sheetView tabSelected="1" zoomScaleNormal="100" workbookViewId="0">
      <selection activeCell="E7" sqref="E7"/>
    </sheetView>
  </sheetViews>
  <sheetFormatPr defaultRowHeight="15" x14ac:dyDescent="0.25"/>
  <cols>
    <col min="1" max="2" width="12.42578125" style="6" customWidth="1"/>
    <col min="3" max="3" width="15.140625" style="6" customWidth="1"/>
    <col min="4" max="4" width="15.7109375" style="6" customWidth="1"/>
    <col min="5" max="5" width="16.5703125" style="6" customWidth="1"/>
    <col min="6" max="8" width="12.42578125" style="6" customWidth="1"/>
    <col min="9" max="9" width="15.28515625" style="6" customWidth="1"/>
    <col min="10" max="12" width="12.42578125" style="6" customWidth="1"/>
    <col min="13" max="18" width="9.140625" style="6"/>
    <col min="19" max="21" width="11" style="6" customWidth="1"/>
    <col min="22" max="16384" width="9.140625" style="6"/>
  </cols>
  <sheetData>
    <row r="1" spans="1:13" ht="96" customHeight="1" x14ac:dyDescent="0.25">
      <c r="A1" s="252" t="s">
        <v>97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3" ht="26.25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3.25" x14ac:dyDescent="0.35">
      <c r="A3" s="257" t="s">
        <v>98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</row>
    <row r="4" spans="1:13" ht="18.75" customHeight="1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18.75" customHeight="1" x14ac:dyDescent="0.4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28.5" x14ac:dyDescent="0.45">
      <c r="A6" s="254" t="s">
        <v>77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</row>
    <row r="7" spans="1:13" x14ac:dyDescent="0.25">
      <c r="J7" s="13"/>
      <c r="K7" s="15"/>
      <c r="L7" s="15"/>
    </row>
    <row r="8" spans="1:13" x14ac:dyDescent="0.25">
      <c r="J8" s="13"/>
      <c r="K8" s="15"/>
      <c r="L8" s="15"/>
    </row>
    <row r="9" spans="1:13" ht="23.25" x14ac:dyDescent="0.35">
      <c r="B9" s="76" t="s">
        <v>99</v>
      </c>
      <c r="C9" s="76"/>
      <c r="D9" s="76"/>
      <c r="E9" s="76"/>
      <c r="F9" s="76"/>
      <c r="G9" s="76"/>
      <c r="H9" s="76"/>
      <c r="I9" s="76"/>
      <c r="J9" s="77"/>
      <c r="K9" s="77"/>
      <c r="L9" s="77"/>
    </row>
    <row r="10" spans="1:13" x14ac:dyDescent="0.25">
      <c r="J10" s="13"/>
      <c r="K10" s="15"/>
      <c r="L10" s="15"/>
    </row>
    <row r="11" spans="1:13" ht="21" x14ac:dyDescent="0.35">
      <c r="C11" s="7"/>
      <c r="D11" s="255" t="s">
        <v>70</v>
      </c>
      <c r="E11" s="255"/>
      <c r="F11" s="255"/>
      <c r="G11" s="255"/>
      <c r="I11" s="255" t="s">
        <v>11</v>
      </c>
      <c r="J11" s="255"/>
      <c r="K11" s="255"/>
      <c r="L11" s="255"/>
    </row>
    <row r="12" spans="1:13" x14ac:dyDescent="0.25">
      <c r="B12" s="16"/>
      <c r="C12" s="16"/>
      <c r="D12" s="16"/>
      <c r="H12" s="16"/>
      <c r="I12" s="16"/>
      <c r="M12" s="16"/>
    </row>
    <row r="13" spans="1:13" x14ac:dyDescent="0.25">
      <c r="B13" s="92" t="s">
        <v>102</v>
      </c>
      <c r="C13" s="92" t="s">
        <v>103</v>
      </c>
      <c r="D13" s="18" t="s">
        <v>96</v>
      </c>
      <c r="E13" s="93" t="s">
        <v>80</v>
      </c>
      <c r="F13" s="92" t="s">
        <v>81</v>
      </c>
      <c r="G13" s="94" t="s">
        <v>82</v>
      </c>
      <c r="H13" s="17"/>
      <c r="I13" s="18" t="s">
        <v>96</v>
      </c>
      <c r="J13" s="17" t="s">
        <v>80</v>
      </c>
      <c r="K13" s="17" t="s">
        <v>81</v>
      </c>
      <c r="L13" s="17" t="s">
        <v>82</v>
      </c>
      <c r="M13" s="16"/>
    </row>
    <row r="14" spans="1:13" x14ac:dyDescent="0.25">
      <c r="B14" s="95" t="s">
        <v>78</v>
      </c>
      <c r="C14" s="95" t="s">
        <v>79</v>
      </c>
      <c r="D14" s="91">
        <v>110</v>
      </c>
      <c r="E14" s="26">
        <v>110</v>
      </c>
      <c r="F14" s="27"/>
      <c r="G14" s="28"/>
      <c r="H14" s="21"/>
      <c r="I14" s="35">
        <v>0</v>
      </c>
      <c r="J14" s="19">
        <v>0</v>
      </c>
      <c r="K14" s="19"/>
      <c r="L14" s="20"/>
      <c r="M14" s="16"/>
    </row>
    <row r="15" spans="1:13" x14ac:dyDescent="0.25">
      <c r="B15" s="96" t="s">
        <v>78</v>
      </c>
      <c r="C15" s="96" t="s">
        <v>71</v>
      </c>
      <c r="D15" s="36">
        <v>60</v>
      </c>
      <c r="E15" s="22">
        <v>60</v>
      </c>
      <c r="F15" s="23">
        <v>60</v>
      </c>
      <c r="G15" s="24"/>
      <c r="H15" s="25"/>
      <c r="I15" s="36">
        <v>3500</v>
      </c>
      <c r="J15" s="25">
        <v>3500</v>
      </c>
      <c r="K15" s="25">
        <v>3500</v>
      </c>
      <c r="L15" s="25"/>
      <c r="M15" s="16"/>
    </row>
    <row r="16" spans="1:13" x14ac:dyDescent="0.25">
      <c r="B16" s="95" t="s">
        <v>78</v>
      </c>
      <c r="C16" s="95" t="s">
        <v>72</v>
      </c>
      <c r="D16" s="35">
        <v>70</v>
      </c>
      <c r="E16" s="26">
        <v>70</v>
      </c>
      <c r="F16" s="27">
        <v>70</v>
      </c>
      <c r="G16" s="28">
        <v>70</v>
      </c>
      <c r="H16" s="21"/>
      <c r="I16" s="35">
        <v>4000</v>
      </c>
      <c r="J16" s="21">
        <v>4000</v>
      </c>
      <c r="K16" s="21">
        <v>4000</v>
      </c>
      <c r="L16" s="21">
        <v>4000</v>
      </c>
      <c r="M16" s="16"/>
    </row>
    <row r="17" spans="2:13" x14ac:dyDescent="0.25">
      <c r="B17" s="96" t="s">
        <v>79</v>
      </c>
      <c r="C17" s="96" t="s">
        <v>71</v>
      </c>
      <c r="D17" s="36">
        <v>80</v>
      </c>
      <c r="E17" s="22"/>
      <c r="F17" s="23">
        <v>80</v>
      </c>
      <c r="G17" s="24"/>
      <c r="H17" s="25"/>
      <c r="I17" s="36">
        <v>2500</v>
      </c>
      <c r="J17" s="25"/>
      <c r="K17" s="25">
        <v>2500</v>
      </c>
      <c r="L17" s="25"/>
      <c r="M17" s="16"/>
    </row>
    <row r="18" spans="2:13" x14ac:dyDescent="0.25">
      <c r="B18" s="95" t="s">
        <v>79</v>
      </c>
      <c r="C18" s="95" t="s">
        <v>72</v>
      </c>
      <c r="D18" s="35">
        <v>75</v>
      </c>
      <c r="E18" s="26"/>
      <c r="F18" s="27">
        <v>75</v>
      </c>
      <c r="G18" s="28">
        <v>75</v>
      </c>
      <c r="H18" s="21"/>
      <c r="I18" s="35">
        <v>4500</v>
      </c>
      <c r="J18" s="21"/>
      <c r="K18" s="21">
        <v>4500</v>
      </c>
      <c r="L18" s="21">
        <v>4500</v>
      </c>
      <c r="M18" s="16"/>
    </row>
    <row r="19" spans="2:13" x14ac:dyDescent="0.25">
      <c r="B19" s="96" t="s">
        <v>71</v>
      </c>
      <c r="C19" s="96" t="s">
        <v>72</v>
      </c>
      <c r="D19" s="36">
        <v>85</v>
      </c>
      <c r="E19" s="22"/>
      <c r="F19" s="23"/>
      <c r="G19" s="24">
        <v>85</v>
      </c>
      <c r="H19" s="25"/>
      <c r="I19" s="36">
        <v>2000</v>
      </c>
      <c r="J19" s="25"/>
      <c r="K19" s="25"/>
      <c r="L19" s="25">
        <v>2000</v>
      </c>
      <c r="M19" s="16"/>
    </row>
    <row r="20" spans="2:13" x14ac:dyDescent="0.25">
      <c r="B20" s="16"/>
      <c r="C20" s="16"/>
      <c r="D20" s="14"/>
      <c r="E20" s="14"/>
      <c r="F20" s="16"/>
      <c r="G20" s="16"/>
      <c r="H20" s="16"/>
      <c r="I20" s="14"/>
      <c r="J20" s="13"/>
      <c r="K20" s="15"/>
      <c r="L20" s="15"/>
      <c r="M20" s="16"/>
    </row>
    <row r="21" spans="2:13" ht="15.75" thickBot="1" x14ac:dyDescent="0.3">
      <c r="B21" s="256" t="s">
        <v>89</v>
      </c>
      <c r="C21" s="256"/>
      <c r="D21" s="34">
        <f>SUM(D14:D20)</f>
        <v>480</v>
      </c>
      <c r="E21" s="290">
        <f>SUM(E14:E20)</f>
        <v>240</v>
      </c>
      <c r="F21" s="33">
        <f>SUM(F14:F20)</f>
        <v>285</v>
      </c>
      <c r="G21" s="33">
        <f>SUM(G14:G20)</f>
        <v>230</v>
      </c>
      <c r="H21" s="16"/>
      <c r="I21" s="68">
        <f>SUM(I15:I20)</f>
        <v>16500</v>
      </c>
      <c r="J21" s="65">
        <f>SUM(J14:J19)</f>
        <v>7500</v>
      </c>
      <c r="K21" s="65">
        <f t="shared" ref="K21:L21" si="0">SUM(K14:K19)</f>
        <v>14500</v>
      </c>
      <c r="L21" s="65">
        <f t="shared" si="0"/>
        <v>10500</v>
      </c>
      <c r="M21" s="16"/>
    </row>
    <row r="22" spans="2:13" ht="15.75" thickTop="1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2:13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2:13" x14ac:dyDescent="0.25">
      <c r="B24" s="16"/>
      <c r="C24" s="16"/>
      <c r="D24" s="16"/>
      <c r="E24" s="29"/>
      <c r="F24" s="29"/>
      <c r="G24" s="29"/>
      <c r="H24" s="16"/>
      <c r="I24" s="16"/>
      <c r="J24" s="16"/>
      <c r="K24" s="16"/>
      <c r="L24" s="16"/>
      <c r="M24" s="16"/>
    </row>
    <row r="25" spans="2:13" ht="23.25" x14ac:dyDescent="0.35">
      <c r="B25" s="76" t="s">
        <v>100</v>
      </c>
      <c r="C25" s="76"/>
      <c r="D25" s="76"/>
      <c r="E25" s="76"/>
      <c r="F25" s="76"/>
      <c r="G25" s="76"/>
      <c r="H25" s="76"/>
      <c r="I25" s="76"/>
      <c r="J25" s="77"/>
      <c r="K25" s="77"/>
      <c r="L25" s="77"/>
      <c r="M25" s="16"/>
    </row>
    <row r="26" spans="2:13" ht="15.75" thickBot="1" x14ac:dyDescent="0.3"/>
    <row r="27" spans="2:13" x14ac:dyDescent="0.25">
      <c r="C27" s="258" t="s">
        <v>1</v>
      </c>
      <c r="D27" s="259"/>
      <c r="E27" s="262" t="s">
        <v>2</v>
      </c>
      <c r="F27" s="262" t="s">
        <v>3</v>
      </c>
      <c r="G27" s="258" t="s">
        <v>4</v>
      </c>
      <c r="H27" s="259"/>
      <c r="I27" s="258" t="s">
        <v>5</v>
      </c>
      <c r="J27" s="259"/>
      <c r="K27" s="69"/>
      <c r="L27" s="70"/>
    </row>
    <row r="28" spans="2:13" ht="15.75" thickBot="1" x14ac:dyDescent="0.3">
      <c r="C28" s="260"/>
      <c r="D28" s="261"/>
      <c r="E28" s="263"/>
      <c r="F28" s="263"/>
      <c r="G28" s="260"/>
      <c r="H28" s="261"/>
      <c r="I28" s="260"/>
      <c r="J28" s="261"/>
      <c r="K28" s="71"/>
      <c r="L28" s="71"/>
    </row>
    <row r="29" spans="2:13" x14ac:dyDescent="0.25">
      <c r="C29" s="262" t="s">
        <v>6</v>
      </c>
      <c r="D29" s="262" t="s">
        <v>7</v>
      </c>
      <c r="E29" s="263"/>
      <c r="F29" s="263"/>
      <c r="G29" s="265" t="s">
        <v>8</v>
      </c>
      <c r="H29" s="71" t="s">
        <v>9</v>
      </c>
      <c r="I29" s="71" t="s">
        <v>10</v>
      </c>
      <c r="J29" s="71" t="s">
        <v>11</v>
      </c>
      <c r="K29" s="71" t="s">
        <v>87</v>
      </c>
      <c r="L29" s="71" t="s">
        <v>12</v>
      </c>
    </row>
    <row r="30" spans="2:13" ht="15.75" thickBot="1" x14ac:dyDescent="0.3">
      <c r="C30" s="264"/>
      <c r="D30" s="264"/>
      <c r="E30" s="264"/>
      <c r="F30" s="264"/>
      <c r="G30" s="266"/>
      <c r="H30" s="72" t="s">
        <v>13</v>
      </c>
      <c r="I30" s="72" t="s">
        <v>14</v>
      </c>
      <c r="J30" s="72" t="s">
        <v>13</v>
      </c>
      <c r="K30" s="73" t="s">
        <v>15</v>
      </c>
      <c r="L30" s="72" t="s">
        <v>16</v>
      </c>
    </row>
    <row r="31" spans="2:13" ht="18.75" customHeight="1" thickBot="1" x14ac:dyDescent="0.3">
      <c r="C31" s="11" t="s">
        <v>78</v>
      </c>
      <c r="D31" s="12" t="s">
        <v>79</v>
      </c>
      <c r="E31" s="32" t="s">
        <v>83</v>
      </c>
      <c r="F31" s="12">
        <v>1</v>
      </c>
      <c r="G31" s="12">
        <v>326</v>
      </c>
      <c r="H31" s="12">
        <v>52</v>
      </c>
      <c r="I31" s="12">
        <f>E21</f>
        <v>240</v>
      </c>
      <c r="J31" s="12">
        <f>J21/1000</f>
        <v>7.5</v>
      </c>
      <c r="K31" s="50">
        <v>1100</v>
      </c>
      <c r="L31" s="12">
        <v>2</v>
      </c>
    </row>
    <row r="32" spans="2:13" ht="18.75" customHeight="1" thickBot="1" x14ac:dyDescent="0.3">
      <c r="C32" s="11" t="s">
        <v>79</v>
      </c>
      <c r="D32" s="12" t="s">
        <v>71</v>
      </c>
      <c r="E32" s="32" t="s">
        <v>83</v>
      </c>
      <c r="F32" s="12">
        <v>1</v>
      </c>
      <c r="G32" s="12">
        <v>326</v>
      </c>
      <c r="H32" s="12">
        <v>52</v>
      </c>
      <c r="I32" s="12">
        <f>F21</f>
        <v>285</v>
      </c>
      <c r="J32" s="12">
        <f>K21/1000</f>
        <v>14.5</v>
      </c>
      <c r="K32" s="50">
        <v>6700</v>
      </c>
      <c r="L32" s="12">
        <v>4</v>
      </c>
    </row>
    <row r="33" spans="2:12" ht="18.75" customHeight="1" thickBot="1" x14ac:dyDescent="0.3">
      <c r="C33" s="11" t="s">
        <v>71</v>
      </c>
      <c r="D33" s="12" t="s">
        <v>72</v>
      </c>
      <c r="E33" s="32" t="s">
        <v>83</v>
      </c>
      <c r="F33" s="12">
        <v>1</v>
      </c>
      <c r="G33" s="12">
        <v>326</v>
      </c>
      <c r="H33" s="12">
        <v>52</v>
      </c>
      <c r="I33" s="12">
        <f>G21</f>
        <v>230</v>
      </c>
      <c r="J33" s="12">
        <f>L21/1000</f>
        <v>10.5</v>
      </c>
      <c r="K33" s="50">
        <v>5500</v>
      </c>
      <c r="L33" s="12">
        <v>7.5</v>
      </c>
    </row>
    <row r="34" spans="2:12" ht="18.75" customHeight="1" x14ac:dyDescent="0.25">
      <c r="C34" s="53"/>
      <c r="D34" s="53"/>
      <c r="E34" s="66"/>
      <c r="F34" s="53"/>
      <c r="G34" s="53"/>
      <c r="H34" s="53"/>
      <c r="I34" s="53"/>
      <c r="J34" s="53"/>
      <c r="K34" s="67"/>
      <c r="L34" s="53"/>
    </row>
    <row r="35" spans="2:12" ht="18.75" customHeight="1" x14ac:dyDescent="0.25">
      <c r="C35" s="53"/>
      <c r="D35" s="53"/>
      <c r="E35" s="66"/>
      <c r="F35" s="53"/>
      <c r="G35" s="53"/>
      <c r="H35" s="53"/>
      <c r="I35" s="53"/>
      <c r="J35" s="53"/>
      <c r="K35" s="67"/>
      <c r="L35" s="53"/>
    </row>
    <row r="37" spans="2:12" ht="23.25" x14ac:dyDescent="0.35">
      <c r="B37" s="76" t="s">
        <v>101</v>
      </c>
      <c r="C37" s="76"/>
      <c r="D37" s="76"/>
      <c r="E37" s="76"/>
      <c r="F37" s="76"/>
      <c r="G37" s="76"/>
      <c r="H37" s="76"/>
      <c r="I37" s="76"/>
      <c r="J37" s="77"/>
      <c r="K37" s="77"/>
      <c r="L37" s="77"/>
    </row>
    <row r="38" spans="2:12" customFormat="1" x14ac:dyDescent="0.25"/>
    <row r="39" spans="2:12" x14ac:dyDescent="0.25">
      <c r="E39"/>
      <c r="G39" s="74" t="s">
        <v>75</v>
      </c>
      <c r="H39" s="74" t="s">
        <v>76</v>
      </c>
      <c r="I39" s="74" t="s">
        <v>69</v>
      </c>
    </row>
    <row r="40" spans="2:12" x14ac:dyDescent="0.25">
      <c r="E40"/>
      <c r="F40" s="74" t="s">
        <v>88</v>
      </c>
      <c r="G40" s="97">
        <f>E21</f>
        <v>240</v>
      </c>
      <c r="H40" s="291">
        <f>D21-D14</f>
        <v>370</v>
      </c>
      <c r="I40" s="97">
        <f>SUM(G40:H40)</f>
        <v>610</v>
      </c>
    </row>
    <row r="41" spans="2:12" x14ac:dyDescent="0.25">
      <c r="E41"/>
      <c r="F41" s="74" t="s">
        <v>73</v>
      </c>
      <c r="G41" s="292">
        <f>J21</f>
        <v>7500</v>
      </c>
      <c r="H41" s="292">
        <f>I21-I14</f>
        <v>16500</v>
      </c>
      <c r="I41" s="97">
        <f>SUM(G41:H41)</f>
        <v>24000</v>
      </c>
    </row>
    <row r="42" spans="2:12" x14ac:dyDescent="0.25">
      <c r="E42"/>
      <c r="F42" s="75" t="s">
        <v>74</v>
      </c>
      <c r="G42" s="97">
        <f>G41/1000</f>
        <v>7.5</v>
      </c>
      <c r="H42" s="97">
        <f>H41/1000</f>
        <v>16.5</v>
      </c>
      <c r="I42" s="97">
        <f>SUM(G42:H42)</f>
        <v>24</v>
      </c>
    </row>
  </sheetData>
  <mergeCells count="14">
    <mergeCell ref="C27:D28"/>
    <mergeCell ref="E27:E30"/>
    <mergeCell ref="F27:F30"/>
    <mergeCell ref="G27:H28"/>
    <mergeCell ref="I27:J28"/>
    <mergeCell ref="C29:C30"/>
    <mergeCell ref="D29:D30"/>
    <mergeCell ref="G29:G30"/>
    <mergeCell ref="A1:M1"/>
    <mergeCell ref="A6:M6"/>
    <mergeCell ref="I11:L11"/>
    <mergeCell ref="D11:G11"/>
    <mergeCell ref="B21:C21"/>
    <mergeCell ref="A3:M3"/>
  </mergeCells>
  <printOptions horizontalCentered="1"/>
  <pageMargins left="0.23622047244094491" right="0.23622047244094491" top="0.15748031496062992" bottom="0.15748031496062992" header="0.31496062992125984" footer="0.31496062992125984"/>
  <pageSetup scale="65" orientation="landscape" r:id="rId1"/>
  <ignoredErrors>
    <ignoredError sqref="I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4"/>
  <sheetViews>
    <sheetView topLeftCell="A4" workbookViewId="0">
      <selection activeCell="O15" sqref="O15"/>
    </sheetView>
  </sheetViews>
  <sheetFormatPr defaultRowHeight="15" x14ac:dyDescent="0.25"/>
  <cols>
    <col min="1" max="2" width="11.28515625" customWidth="1"/>
    <col min="3" max="3" width="13.28515625" bestFit="1" customWidth="1"/>
    <col min="4" max="4" width="10.42578125" customWidth="1"/>
    <col min="5" max="5" width="9.5703125" bestFit="1" customWidth="1"/>
    <col min="9" max="9" width="7.85546875" customWidth="1"/>
    <col min="13" max="13" width="29.140625" bestFit="1" customWidth="1"/>
    <col min="14" max="14" width="6.7109375" style="4" bestFit="1" customWidth="1"/>
    <col min="15" max="15" width="12.5703125" bestFit="1" customWidth="1"/>
    <col min="16" max="16" width="9.28515625" bestFit="1" customWidth="1"/>
    <col min="17" max="17" width="12.5703125" bestFit="1" customWidth="1"/>
    <col min="18" max="18" width="9.28515625" bestFit="1" customWidth="1"/>
  </cols>
  <sheetData>
    <row r="1" spans="1:18" ht="91.5" customHeight="1" x14ac:dyDescent="0.25">
      <c r="A1" s="252" t="s">
        <v>97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</row>
    <row r="2" spans="1:18" ht="26.25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8" ht="23.25" x14ac:dyDescent="0.35">
      <c r="A3" s="257" t="s">
        <v>98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6" spans="1:18" ht="28.5" x14ac:dyDescent="0.45">
      <c r="A6" s="254" t="s">
        <v>93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</row>
    <row r="7" spans="1:18" ht="18.75" x14ac:dyDescent="0.3">
      <c r="M7" s="8"/>
    </row>
    <row r="8" spans="1:18" ht="24" customHeight="1" x14ac:dyDescent="0.25">
      <c r="O8" s="273" t="s">
        <v>90</v>
      </c>
      <c r="P8" s="273"/>
      <c r="Q8" s="273" t="s">
        <v>91</v>
      </c>
      <c r="R8" s="273"/>
    </row>
    <row r="9" spans="1:18" x14ac:dyDescent="0.25">
      <c r="C9" s="9"/>
      <c r="D9" s="10"/>
      <c r="E9" s="10"/>
      <c r="F9" s="10"/>
      <c r="M9" s="98" t="s">
        <v>17</v>
      </c>
      <c r="N9" s="98" t="s">
        <v>18</v>
      </c>
      <c r="O9" s="98" t="s">
        <v>19</v>
      </c>
      <c r="P9" s="98" t="s">
        <v>20</v>
      </c>
      <c r="Q9" s="98" t="s">
        <v>19</v>
      </c>
      <c r="R9" s="98" t="s">
        <v>20</v>
      </c>
    </row>
    <row r="10" spans="1:18" x14ac:dyDescent="0.25">
      <c r="A10" s="104" t="s">
        <v>92</v>
      </c>
      <c r="B10" s="105"/>
      <c r="C10" s="106"/>
      <c r="D10" s="106"/>
      <c r="E10" s="106"/>
      <c r="F10" s="106"/>
      <c r="G10" s="105"/>
      <c r="H10" s="105"/>
      <c r="I10" s="105"/>
      <c r="J10" s="105"/>
      <c r="M10" s="55" t="s">
        <v>21</v>
      </c>
      <c r="N10" s="56" t="s">
        <v>40</v>
      </c>
      <c r="O10" s="46">
        <f>+D22*I22+D23*I23+D24*I24</f>
        <v>14600</v>
      </c>
      <c r="P10" s="46">
        <f>+D21*I21</f>
        <v>1100</v>
      </c>
      <c r="Q10" s="46">
        <f>+I24</f>
        <v>2400</v>
      </c>
      <c r="R10" s="47"/>
    </row>
    <row r="11" spans="1:18" x14ac:dyDescent="0.25">
      <c r="A11" s="272" t="s">
        <v>94</v>
      </c>
      <c r="B11" s="272"/>
      <c r="C11" s="100" t="s">
        <v>88</v>
      </c>
      <c r="D11" s="101" t="s">
        <v>73</v>
      </c>
      <c r="E11" s="101" t="s">
        <v>74</v>
      </c>
      <c r="F11" s="5"/>
      <c r="M11" s="37" t="s">
        <v>22</v>
      </c>
      <c r="N11" s="38" t="s">
        <v>40</v>
      </c>
      <c r="O11" s="43">
        <f>+D22+D23+D24</f>
        <v>3</v>
      </c>
      <c r="P11" s="43">
        <f>+D21</f>
        <v>1</v>
      </c>
      <c r="Q11" s="43">
        <f>+D24</f>
        <v>1</v>
      </c>
      <c r="R11" s="39"/>
    </row>
    <row r="12" spans="1:18" x14ac:dyDescent="0.25">
      <c r="A12" s="271" t="s">
        <v>75</v>
      </c>
      <c r="B12" s="271"/>
      <c r="C12" s="78">
        <v>240</v>
      </c>
      <c r="D12" s="58">
        <v>7500</v>
      </c>
      <c r="E12" s="79">
        <v>7.5</v>
      </c>
      <c r="F12" s="5"/>
      <c r="M12" s="37" t="s">
        <v>23</v>
      </c>
      <c r="N12" s="38" t="s">
        <v>40</v>
      </c>
      <c r="O12" s="57">
        <f>+D22*J22+D23*J23+D24*J24</f>
        <v>21.5</v>
      </c>
      <c r="P12" s="57">
        <f>+D21*J21</f>
        <v>2</v>
      </c>
      <c r="Q12" s="57">
        <f>+J24</f>
        <v>4</v>
      </c>
      <c r="R12" s="39"/>
    </row>
    <row r="13" spans="1:18" x14ac:dyDescent="0.25">
      <c r="A13" s="271" t="s">
        <v>76</v>
      </c>
      <c r="B13" s="271"/>
      <c r="C13" s="78">
        <v>370</v>
      </c>
      <c r="D13" s="58">
        <v>16500</v>
      </c>
      <c r="E13" s="30">
        <v>16.5</v>
      </c>
      <c r="M13" s="37" t="s">
        <v>24</v>
      </c>
      <c r="N13" s="38" t="s">
        <v>40</v>
      </c>
      <c r="O13" s="43">
        <v>370</v>
      </c>
      <c r="P13" s="43">
        <f>+D21*G21</f>
        <v>240</v>
      </c>
      <c r="Q13" s="52"/>
      <c r="R13" s="40"/>
    </row>
    <row r="14" spans="1:18" x14ac:dyDescent="0.25">
      <c r="A14" s="271" t="s">
        <v>0</v>
      </c>
      <c r="B14" s="271"/>
      <c r="C14" s="31">
        <v>610</v>
      </c>
      <c r="D14" s="80">
        <v>24000</v>
      </c>
      <c r="E14" s="31">
        <v>24</v>
      </c>
      <c r="M14" s="37" t="s">
        <v>25</v>
      </c>
      <c r="N14" s="38" t="s">
        <v>40</v>
      </c>
      <c r="O14" s="57">
        <f>+E13+Q14</f>
        <v>31.5</v>
      </c>
      <c r="P14" s="57">
        <v>7.5</v>
      </c>
      <c r="Q14" s="43">
        <f>+H24</f>
        <v>15</v>
      </c>
      <c r="R14" s="39"/>
    </row>
    <row r="15" spans="1:18" x14ac:dyDescent="0.25">
      <c r="M15" s="37" t="s">
        <v>26</v>
      </c>
      <c r="N15" s="38" t="s">
        <v>40</v>
      </c>
      <c r="O15" s="43">
        <f>+D22*G22*I22+D23*G23*I23+D24*G24*I24</f>
        <v>3174500</v>
      </c>
      <c r="P15" s="43">
        <f>+D21*G21*I21</f>
        <v>264000</v>
      </c>
      <c r="Q15" s="52"/>
      <c r="R15" s="40"/>
    </row>
    <row r="16" spans="1:18" x14ac:dyDescent="0.25">
      <c r="A16" s="104" t="s">
        <v>104</v>
      </c>
      <c r="M16" s="37" t="s">
        <v>27</v>
      </c>
      <c r="N16" s="38" t="s">
        <v>40</v>
      </c>
      <c r="O16" s="44">
        <f>+D22*E22*I22+D23*E23*I23+D24*E24*I24</f>
        <v>3977200</v>
      </c>
      <c r="P16" s="43">
        <f>+D21*E21*I21</f>
        <v>358600</v>
      </c>
      <c r="Q16" s="52"/>
      <c r="R16" s="40"/>
    </row>
    <row r="17" spans="1:18" x14ac:dyDescent="0.25">
      <c r="A17" s="267" t="s">
        <v>1</v>
      </c>
      <c r="B17" s="267"/>
      <c r="C17" s="267" t="s">
        <v>2</v>
      </c>
      <c r="D17" s="267" t="s">
        <v>3</v>
      </c>
      <c r="E17" s="267" t="s">
        <v>4</v>
      </c>
      <c r="F17" s="267"/>
      <c r="G17" s="267" t="s">
        <v>5</v>
      </c>
      <c r="H17" s="267"/>
      <c r="I17" s="268" t="s">
        <v>87</v>
      </c>
      <c r="J17" s="268" t="s">
        <v>12</v>
      </c>
      <c r="M17" s="37" t="s">
        <v>28</v>
      </c>
      <c r="N17" s="38" t="s">
        <v>47</v>
      </c>
      <c r="O17" s="57">
        <f>ROUND(100* O15/O16,1)</f>
        <v>79.8</v>
      </c>
      <c r="P17" s="57">
        <f>ROUND(100* P15/P16,1)</f>
        <v>73.599999999999994</v>
      </c>
      <c r="Q17" s="52"/>
      <c r="R17" s="40"/>
    </row>
    <row r="18" spans="1:18" x14ac:dyDescent="0.25">
      <c r="A18" s="267"/>
      <c r="B18" s="267"/>
      <c r="C18" s="267"/>
      <c r="D18" s="267"/>
      <c r="E18" s="267"/>
      <c r="F18" s="267"/>
      <c r="G18" s="267"/>
      <c r="H18" s="267"/>
      <c r="I18" s="269"/>
      <c r="J18" s="269"/>
      <c r="M18" s="37" t="s">
        <v>29</v>
      </c>
      <c r="N18" s="38"/>
      <c r="O18" s="81"/>
      <c r="P18" s="81"/>
      <c r="Q18" s="81"/>
      <c r="R18" s="82"/>
    </row>
    <row r="19" spans="1:18" ht="15.75" customHeight="1" x14ac:dyDescent="0.25">
      <c r="A19" s="267" t="s">
        <v>6</v>
      </c>
      <c r="B19" s="267" t="s">
        <v>7</v>
      </c>
      <c r="C19" s="267"/>
      <c r="D19" s="267"/>
      <c r="E19" s="270" t="s">
        <v>8</v>
      </c>
      <c r="F19" s="107" t="s">
        <v>9</v>
      </c>
      <c r="G19" s="107" t="s">
        <v>10</v>
      </c>
      <c r="H19" s="107" t="s">
        <v>11</v>
      </c>
      <c r="I19" s="269"/>
      <c r="J19" s="269"/>
      <c r="M19" s="83" t="s">
        <v>30</v>
      </c>
      <c r="N19" s="84" t="s">
        <v>40</v>
      </c>
      <c r="O19" s="59">
        <f>+O15*0.1</f>
        <v>317450</v>
      </c>
      <c r="P19" s="85">
        <f>P15*0.1</f>
        <v>26400</v>
      </c>
      <c r="Q19" s="63"/>
      <c r="R19" s="86"/>
    </row>
    <row r="20" spans="1:18" x14ac:dyDescent="0.25">
      <c r="A20" s="267"/>
      <c r="B20" s="267"/>
      <c r="C20" s="267"/>
      <c r="D20" s="267"/>
      <c r="E20" s="270"/>
      <c r="F20" s="108" t="s">
        <v>13</v>
      </c>
      <c r="G20" s="108" t="s">
        <v>14</v>
      </c>
      <c r="H20" s="108" t="s">
        <v>13</v>
      </c>
      <c r="I20" s="108" t="s">
        <v>15</v>
      </c>
      <c r="J20" s="108" t="s">
        <v>16</v>
      </c>
      <c r="K20" s="54"/>
      <c r="L20" s="54"/>
      <c r="M20" s="87" t="s">
        <v>31</v>
      </c>
      <c r="N20" s="88" t="s">
        <v>40</v>
      </c>
      <c r="O20" s="60">
        <f>+D22*H22*I22+D23*H23*I23+D24*H24*I24</f>
        <v>190900</v>
      </c>
      <c r="P20" s="48">
        <f>D21*H21*I21</f>
        <v>8250</v>
      </c>
      <c r="Q20" s="61">
        <f>Q10*Q14</f>
        <v>36000</v>
      </c>
      <c r="R20" s="89"/>
    </row>
    <row r="21" spans="1:18" x14ac:dyDescent="0.25">
      <c r="A21" s="102" t="s">
        <v>78</v>
      </c>
      <c r="B21" s="102" t="s">
        <v>79</v>
      </c>
      <c r="C21" s="102" t="s">
        <v>83</v>
      </c>
      <c r="D21" s="102">
        <v>1</v>
      </c>
      <c r="E21" s="102">
        <v>326</v>
      </c>
      <c r="F21" s="102">
        <v>52</v>
      </c>
      <c r="G21" s="102">
        <v>240</v>
      </c>
      <c r="H21" s="102">
        <v>7.5</v>
      </c>
      <c r="I21" s="102">
        <v>1100</v>
      </c>
      <c r="J21" s="102">
        <v>2</v>
      </c>
      <c r="M21" s="87" t="s">
        <v>32</v>
      </c>
      <c r="N21" s="88" t="s">
        <v>40</v>
      </c>
      <c r="O21" s="61">
        <v>0</v>
      </c>
      <c r="P21" s="48">
        <v>0</v>
      </c>
      <c r="Q21" s="61">
        <v>0</v>
      </c>
      <c r="R21" s="89"/>
    </row>
    <row r="22" spans="1:18" x14ac:dyDescent="0.25">
      <c r="A22" s="102" t="s">
        <v>79</v>
      </c>
      <c r="B22" s="102" t="s">
        <v>71</v>
      </c>
      <c r="C22" s="102" t="s">
        <v>83</v>
      </c>
      <c r="D22" s="102">
        <v>1</v>
      </c>
      <c r="E22" s="102">
        <v>326</v>
      </c>
      <c r="F22" s="102">
        <v>52</v>
      </c>
      <c r="G22" s="102">
        <v>285</v>
      </c>
      <c r="H22" s="102">
        <v>14.5</v>
      </c>
      <c r="I22" s="102">
        <v>6700</v>
      </c>
      <c r="J22" s="102">
        <v>9.5</v>
      </c>
      <c r="M22" s="41" t="s">
        <v>33</v>
      </c>
      <c r="N22" s="45" t="s">
        <v>40</v>
      </c>
      <c r="O22" s="62">
        <f>+O21+O20+O19</f>
        <v>508350</v>
      </c>
      <c r="P22" s="49">
        <f>+P21+P20+P19</f>
        <v>34650</v>
      </c>
      <c r="Q22" s="62">
        <f>SUM(Q19:Q21)</f>
        <v>36000</v>
      </c>
      <c r="R22" s="42"/>
    </row>
    <row r="23" spans="1:18" x14ac:dyDescent="0.25">
      <c r="A23" s="102" t="s">
        <v>71</v>
      </c>
      <c r="B23" s="102" t="s">
        <v>72</v>
      </c>
      <c r="C23" s="102" t="s">
        <v>83</v>
      </c>
      <c r="D23" s="102">
        <v>1</v>
      </c>
      <c r="E23" s="102">
        <v>326</v>
      </c>
      <c r="F23" s="102">
        <v>52</v>
      </c>
      <c r="G23" s="102">
        <v>230</v>
      </c>
      <c r="H23" s="102">
        <v>10.5</v>
      </c>
      <c r="I23" s="102">
        <v>5500</v>
      </c>
      <c r="J23" s="102">
        <v>8</v>
      </c>
      <c r="M23" s="37" t="s">
        <v>34</v>
      </c>
      <c r="N23" s="38" t="s">
        <v>40</v>
      </c>
      <c r="O23" s="46">
        <f>+D22*F22*I22+D23*F23*I23+D24*F24*I24</f>
        <v>687200</v>
      </c>
      <c r="P23" s="46">
        <f>+D21*F21*I21</f>
        <v>57200</v>
      </c>
      <c r="Q23" s="46">
        <f>22*Q10</f>
        <v>52800</v>
      </c>
      <c r="R23" s="47"/>
    </row>
    <row r="24" spans="1:18" x14ac:dyDescent="0.25">
      <c r="A24" s="103" t="s">
        <v>79</v>
      </c>
      <c r="B24" s="103" t="s">
        <v>84</v>
      </c>
      <c r="C24" s="103" t="s">
        <v>85</v>
      </c>
      <c r="D24" s="103">
        <v>1</v>
      </c>
      <c r="E24" s="103">
        <v>0</v>
      </c>
      <c r="F24" s="103">
        <v>22</v>
      </c>
      <c r="G24" s="103">
        <v>0</v>
      </c>
      <c r="H24" s="103">
        <v>15</v>
      </c>
      <c r="I24" s="103">
        <v>2400</v>
      </c>
      <c r="J24" s="103">
        <v>4</v>
      </c>
      <c r="M24" s="37" t="s">
        <v>35</v>
      </c>
      <c r="N24" s="38" t="s">
        <v>47</v>
      </c>
      <c r="O24" s="57">
        <f>ROUND(100* O22/O23,1)</f>
        <v>74</v>
      </c>
      <c r="P24" s="57">
        <f>ROUND(100* P22/P23,1)</f>
        <v>60.6</v>
      </c>
      <c r="Q24" s="51">
        <f>ROUND(100* Q22/Q23,1)</f>
        <v>68.2</v>
      </c>
      <c r="R24" s="39"/>
    </row>
  </sheetData>
  <mergeCells count="19">
    <mergeCell ref="J17:J19"/>
    <mergeCell ref="A1:R1"/>
    <mergeCell ref="A3:R3"/>
    <mergeCell ref="E19:E20"/>
    <mergeCell ref="A12:B12"/>
    <mergeCell ref="A13:B13"/>
    <mergeCell ref="A14:B14"/>
    <mergeCell ref="A11:B11"/>
    <mergeCell ref="I17:I19"/>
    <mergeCell ref="A6:R6"/>
    <mergeCell ref="O8:P8"/>
    <mergeCell ref="Q8:R8"/>
    <mergeCell ref="A17:B18"/>
    <mergeCell ref="C17:C20"/>
    <mergeCell ref="D17:D20"/>
    <mergeCell ref="E17:F18"/>
    <mergeCell ref="G17:H18"/>
    <mergeCell ref="A19:A20"/>
    <mergeCell ref="B19:B20"/>
  </mergeCells>
  <pageMargins left="0.7" right="0.7" top="0.75" bottom="0.75" header="0.3" footer="0.3"/>
  <pageSetup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8"/>
  <sheetViews>
    <sheetView zoomScale="85" zoomScaleNormal="85" workbookViewId="0">
      <selection activeCell="K13" sqref="K13"/>
    </sheetView>
  </sheetViews>
  <sheetFormatPr defaultRowHeight="15" x14ac:dyDescent="0.25"/>
  <cols>
    <col min="1" max="1" width="4.140625" customWidth="1"/>
    <col min="2" max="2" width="10.28515625" customWidth="1"/>
    <col min="3" max="3" width="50.7109375" customWidth="1"/>
    <col min="4" max="4" width="14" customWidth="1"/>
    <col min="5" max="5" width="16" bestFit="1" customWidth="1"/>
    <col min="6" max="6" width="14.85546875" customWidth="1"/>
    <col min="7" max="7" width="8.5703125" customWidth="1"/>
  </cols>
  <sheetData>
    <row r="1" spans="1:7" ht="86.25" customHeight="1" x14ac:dyDescent="0.25">
      <c r="A1" s="252" t="s">
        <v>97</v>
      </c>
      <c r="B1" s="252"/>
      <c r="C1" s="252"/>
      <c r="D1" s="252"/>
      <c r="E1" s="252"/>
      <c r="F1" s="252"/>
      <c r="G1" s="252"/>
    </row>
    <row r="2" spans="1:7" ht="26.25" x14ac:dyDescent="0.4">
      <c r="A2" s="64"/>
      <c r="B2" s="64"/>
      <c r="C2" s="64"/>
      <c r="D2" s="64"/>
      <c r="E2" s="64"/>
      <c r="F2" s="64"/>
      <c r="G2" s="64"/>
    </row>
    <row r="3" spans="1:7" ht="23.25" x14ac:dyDescent="0.35">
      <c r="A3" s="257" t="s">
        <v>98</v>
      </c>
      <c r="B3" s="257"/>
      <c r="C3" s="257"/>
      <c r="D3" s="257"/>
      <c r="E3" s="257"/>
      <c r="F3" s="257"/>
      <c r="G3" s="257"/>
    </row>
    <row r="8" spans="1:7" ht="18.75" x14ac:dyDescent="0.3">
      <c r="A8" s="278" t="s">
        <v>86</v>
      </c>
      <c r="B8" s="278"/>
      <c r="C8" s="278"/>
      <c r="D8" s="278"/>
      <c r="E8" s="278"/>
      <c r="F8" s="278"/>
      <c r="G8" s="278"/>
    </row>
    <row r="10" spans="1:7" ht="11.25" customHeight="1" x14ac:dyDescent="0.25"/>
    <row r="11" spans="1:7" ht="5.25" customHeight="1" x14ac:dyDescent="0.25"/>
    <row r="12" spans="1:7" ht="28.5" customHeight="1" x14ac:dyDescent="0.25">
      <c r="B12" s="109" t="s">
        <v>36</v>
      </c>
      <c r="C12" s="110" t="s">
        <v>17</v>
      </c>
      <c r="D12" s="110" t="s">
        <v>18</v>
      </c>
      <c r="E12" s="110" t="s">
        <v>19</v>
      </c>
      <c r="F12" s="110" t="s">
        <v>20</v>
      </c>
      <c r="G12" s="1"/>
    </row>
    <row r="13" spans="1:7" x14ac:dyDescent="0.25">
      <c r="B13" s="111" t="s">
        <v>37</v>
      </c>
      <c r="C13" s="112" t="s">
        <v>21</v>
      </c>
      <c r="D13" s="113" t="s">
        <v>38</v>
      </c>
      <c r="E13" s="246">
        <v>7730</v>
      </c>
      <c r="F13" s="246">
        <v>5858</v>
      </c>
      <c r="G13" s="2"/>
    </row>
    <row r="14" spans="1:7" x14ac:dyDescent="0.25">
      <c r="B14" s="111" t="s">
        <v>39</v>
      </c>
      <c r="C14" s="112" t="s">
        <v>22</v>
      </c>
      <c r="D14" s="114" t="s">
        <v>40</v>
      </c>
      <c r="E14" s="246">
        <v>1528</v>
      </c>
      <c r="F14" s="246">
        <v>6690</v>
      </c>
      <c r="G14" s="2"/>
    </row>
    <row r="15" spans="1:7" x14ac:dyDescent="0.25">
      <c r="B15" s="111" t="s">
        <v>41</v>
      </c>
      <c r="C15" s="112" t="s">
        <v>23</v>
      </c>
      <c r="D15" s="114" t="s">
        <v>40</v>
      </c>
      <c r="E15" s="246">
        <v>7362</v>
      </c>
      <c r="F15" s="246">
        <v>8679</v>
      </c>
      <c r="G15" s="2"/>
    </row>
    <row r="16" spans="1:7" x14ac:dyDescent="0.25">
      <c r="B16" s="111" t="s">
        <v>42</v>
      </c>
      <c r="C16" s="112" t="s">
        <v>24</v>
      </c>
      <c r="D16" s="114" t="s">
        <v>40</v>
      </c>
      <c r="E16" s="246">
        <v>816044</v>
      </c>
      <c r="F16" s="246">
        <v>617829</v>
      </c>
      <c r="G16" s="2"/>
    </row>
    <row r="17" spans="2:7" x14ac:dyDescent="0.25">
      <c r="B17" s="111" t="s">
        <v>43</v>
      </c>
      <c r="C17" s="112" t="s">
        <v>25</v>
      </c>
      <c r="D17" s="114" t="s">
        <v>40</v>
      </c>
      <c r="E17" s="246">
        <v>2500</v>
      </c>
      <c r="F17" s="246">
        <v>0</v>
      </c>
      <c r="G17" s="2"/>
    </row>
    <row r="18" spans="2:7" x14ac:dyDescent="0.25">
      <c r="B18" s="111" t="s">
        <v>44</v>
      </c>
      <c r="C18" s="112" t="s">
        <v>26</v>
      </c>
      <c r="D18" s="115" t="s">
        <v>38</v>
      </c>
      <c r="E18" s="246">
        <v>181380</v>
      </c>
      <c r="F18" s="247">
        <f>+F19*F20/100</f>
        <v>92614.98</v>
      </c>
      <c r="G18" s="2"/>
    </row>
    <row r="19" spans="2:7" x14ac:dyDescent="0.25">
      <c r="B19" s="111" t="s">
        <v>45</v>
      </c>
      <c r="C19" s="112" t="s">
        <v>27</v>
      </c>
      <c r="D19" s="115" t="s">
        <v>38</v>
      </c>
      <c r="E19" s="246">
        <v>225348</v>
      </c>
      <c r="F19" s="246">
        <v>199172</v>
      </c>
      <c r="G19" s="2"/>
    </row>
    <row r="20" spans="2:7" x14ac:dyDescent="0.25">
      <c r="B20" s="111" t="s">
        <v>46</v>
      </c>
      <c r="C20" s="112" t="s">
        <v>28</v>
      </c>
      <c r="D20" s="114" t="s">
        <v>47</v>
      </c>
      <c r="E20" s="248">
        <f>100*E18/E19</f>
        <v>80.488843921401568</v>
      </c>
      <c r="F20" s="249">
        <v>46.5</v>
      </c>
      <c r="G20" s="128"/>
    </row>
    <row r="21" spans="2:7" x14ac:dyDescent="0.25">
      <c r="B21" s="274" t="s">
        <v>48</v>
      </c>
      <c r="C21" s="116" t="s">
        <v>29</v>
      </c>
      <c r="D21" s="117"/>
      <c r="E21" s="250"/>
      <c r="F21" s="250"/>
      <c r="G21" s="2"/>
    </row>
    <row r="22" spans="2:7" x14ac:dyDescent="0.25">
      <c r="B22" s="275"/>
      <c r="C22" s="55" t="s">
        <v>49</v>
      </c>
      <c r="D22" s="90" t="s">
        <v>38</v>
      </c>
      <c r="E22" s="46">
        <v>19045</v>
      </c>
      <c r="F22" s="46">
        <v>13900</v>
      </c>
      <c r="G22" s="2"/>
    </row>
    <row r="23" spans="2:7" x14ac:dyDescent="0.25">
      <c r="B23" s="111" t="s">
        <v>50</v>
      </c>
      <c r="C23" s="112" t="s">
        <v>51</v>
      </c>
      <c r="D23" s="113" t="s">
        <v>38</v>
      </c>
      <c r="E23" s="247">
        <v>2000</v>
      </c>
      <c r="F23" s="246">
        <v>0</v>
      </c>
      <c r="G23" s="2"/>
    </row>
    <row r="24" spans="2:7" x14ac:dyDescent="0.25">
      <c r="B24" s="111" t="s">
        <v>52</v>
      </c>
      <c r="C24" s="112" t="s">
        <v>53</v>
      </c>
      <c r="D24" s="113" t="s">
        <v>38</v>
      </c>
      <c r="E24" s="246">
        <v>0</v>
      </c>
      <c r="F24" s="246">
        <v>0</v>
      </c>
      <c r="G24" s="2"/>
    </row>
    <row r="25" spans="2:7" x14ac:dyDescent="0.25">
      <c r="B25" s="111" t="s">
        <v>54</v>
      </c>
      <c r="C25" s="112" t="s">
        <v>55</v>
      </c>
      <c r="D25" s="113" t="s">
        <v>38</v>
      </c>
      <c r="E25" s="246">
        <f>E24+E23+E22</f>
        <v>21045</v>
      </c>
      <c r="F25" s="247">
        <f>F24+F23+F22</f>
        <v>13900</v>
      </c>
      <c r="G25" s="2"/>
    </row>
    <row r="26" spans="2:7" x14ac:dyDescent="0.25">
      <c r="B26" s="111" t="s">
        <v>56</v>
      </c>
      <c r="C26" s="112" t="s">
        <v>34</v>
      </c>
      <c r="D26" s="113" t="s">
        <v>38</v>
      </c>
      <c r="E26" s="246">
        <v>28397</v>
      </c>
      <c r="F26" s="246">
        <v>25096</v>
      </c>
      <c r="G26" s="2"/>
    </row>
    <row r="27" spans="2:7" x14ac:dyDescent="0.25">
      <c r="B27" s="111" t="s">
        <v>57</v>
      </c>
      <c r="C27" s="112" t="s">
        <v>35</v>
      </c>
      <c r="D27" s="114" t="s">
        <v>47</v>
      </c>
      <c r="E27" s="251">
        <f>100*E25/E26</f>
        <v>74.109941190970872</v>
      </c>
      <c r="F27" s="251">
        <f>100*F25/F26</f>
        <v>55.38731271915843</v>
      </c>
      <c r="G27" s="2"/>
    </row>
    <row r="28" spans="2:7" ht="4.5" customHeight="1" x14ac:dyDescent="0.25">
      <c r="B28" s="99"/>
    </row>
    <row r="29" spans="2:7" ht="14.25" customHeight="1" x14ac:dyDescent="0.25"/>
    <row r="30" spans="2:7" x14ac:dyDescent="0.25">
      <c r="B30" s="3"/>
    </row>
    <row r="31" spans="2:7" ht="18.75" x14ac:dyDescent="0.3">
      <c r="B31" s="118" t="s">
        <v>95</v>
      </c>
      <c r="C31" s="118"/>
      <c r="D31" s="118"/>
      <c r="E31" s="118"/>
      <c r="F31" s="118"/>
    </row>
    <row r="32" spans="2:7" ht="15.75" thickBot="1" x14ac:dyDescent="0.3">
      <c r="B32" s="3"/>
      <c r="E32" s="276" t="s">
        <v>113</v>
      </c>
      <c r="F32" s="277"/>
    </row>
    <row r="33" spans="2:6" x14ac:dyDescent="0.25">
      <c r="B33" s="3"/>
      <c r="C33" s="119" t="s">
        <v>105</v>
      </c>
      <c r="D33" s="120" t="s">
        <v>58</v>
      </c>
      <c r="E33" s="120" t="s">
        <v>19</v>
      </c>
      <c r="F33" s="121" t="s">
        <v>20</v>
      </c>
    </row>
    <row r="34" spans="2:6" x14ac:dyDescent="0.25">
      <c r="B34" s="3"/>
      <c r="C34" s="122" t="s">
        <v>106</v>
      </c>
      <c r="D34" s="123" t="s">
        <v>111</v>
      </c>
      <c r="E34" s="124">
        <f>1000*E13/E14</f>
        <v>5058.9005235602099</v>
      </c>
      <c r="F34" s="124">
        <f>1000*F13/F14</f>
        <v>875.63527653213748</v>
      </c>
    </row>
    <row r="35" spans="2:6" ht="18" customHeight="1" x14ac:dyDescent="0.25">
      <c r="C35" s="122" t="s">
        <v>107</v>
      </c>
      <c r="D35" s="123" t="s">
        <v>112</v>
      </c>
      <c r="E35" s="129">
        <f>1000*E13/E15</f>
        <v>1049.9864167345829</v>
      </c>
      <c r="F35" s="124">
        <f>1000*F13/F15</f>
        <v>674.96255328954953</v>
      </c>
    </row>
    <row r="36" spans="2:6" x14ac:dyDescent="0.25">
      <c r="B36" s="3"/>
      <c r="C36" s="122" t="s">
        <v>108</v>
      </c>
      <c r="D36" s="123" t="s">
        <v>59</v>
      </c>
      <c r="E36" s="125">
        <f>E15/E14</f>
        <v>4.8180628272251305</v>
      </c>
      <c r="F36" s="125">
        <f>F15/F14</f>
        <v>1.2973094170403587</v>
      </c>
    </row>
    <row r="37" spans="2:6" x14ac:dyDescent="0.25">
      <c r="C37" s="122" t="s">
        <v>109</v>
      </c>
      <c r="D37" s="123" t="s">
        <v>60</v>
      </c>
      <c r="E37" s="227">
        <f>E16/E14</f>
        <v>534.06020942408372</v>
      </c>
      <c r="F37" s="127">
        <f>F16/F14</f>
        <v>92.351121076233184</v>
      </c>
    </row>
    <row r="38" spans="2:6" x14ac:dyDescent="0.25">
      <c r="C38" s="122" t="s">
        <v>110</v>
      </c>
      <c r="D38" s="123" t="s">
        <v>61</v>
      </c>
      <c r="E38" s="126">
        <f>1000*E22/E18</f>
        <v>105.00055132870217</v>
      </c>
      <c r="F38" s="130">
        <f>1000*F22/F18</f>
        <v>150.08371215973918</v>
      </c>
    </row>
  </sheetData>
  <mergeCells count="5">
    <mergeCell ref="B21:B22"/>
    <mergeCell ref="E32:F32"/>
    <mergeCell ref="A1:G1"/>
    <mergeCell ref="A3:G3"/>
    <mergeCell ref="A8:G8"/>
  </mergeCells>
  <pageMargins left="0.7" right="0.7" top="0.75" bottom="0.75" header="0.3" footer="0.3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64"/>
  <sheetViews>
    <sheetView showGridLines="0" zoomScaleNormal="100" workbookViewId="0">
      <selection activeCell="O15" sqref="O15"/>
    </sheetView>
  </sheetViews>
  <sheetFormatPr defaultColWidth="11.140625" defaultRowHeight="15" x14ac:dyDescent="0.25"/>
  <cols>
    <col min="1" max="1" width="14.42578125" style="131" customWidth="1"/>
    <col min="2" max="2" width="39.42578125" style="131" customWidth="1"/>
    <col min="3" max="3" width="9.85546875" style="131" customWidth="1"/>
    <col min="4" max="4" width="12.28515625" style="131" customWidth="1"/>
    <col min="5" max="5" width="2" style="131" customWidth="1"/>
    <col min="6" max="6" width="12.28515625" style="131" customWidth="1"/>
    <col min="7" max="7" width="3.140625" style="131" customWidth="1"/>
    <col min="8" max="8" width="17" style="131" customWidth="1"/>
    <col min="9" max="9" width="1.28515625" style="131" customWidth="1"/>
    <col min="10" max="10" width="13.140625" style="131" customWidth="1"/>
    <col min="11" max="11" width="1.5703125" style="131" customWidth="1"/>
    <col min="12" max="12" width="11.140625" style="131"/>
    <col min="13" max="13" width="34.28515625" style="131" customWidth="1"/>
    <col min="14" max="14" width="6.140625" style="131" bestFit="1" customWidth="1"/>
    <col min="15" max="15" width="19.28515625" style="131" customWidth="1"/>
    <col min="16" max="16" width="2" style="131" customWidth="1"/>
    <col min="17" max="17" width="13.140625" style="131" customWidth="1"/>
    <col min="18" max="18" width="2" style="131" customWidth="1"/>
    <col min="19" max="19" width="11.140625" style="131"/>
    <col min="20" max="20" width="30.28515625" style="131" bestFit="1" customWidth="1"/>
    <col min="21" max="258" width="11.140625" style="131"/>
    <col min="259" max="259" width="14.42578125" style="131" customWidth="1"/>
    <col min="260" max="260" width="39.42578125" style="131" customWidth="1"/>
    <col min="261" max="261" width="8.7109375" style="131" customWidth="1"/>
    <col min="262" max="262" width="12.28515625" style="131" customWidth="1"/>
    <col min="263" max="263" width="3.140625" style="131" customWidth="1"/>
    <col min="264" max="264" width="12.28515625" style="131" customWidth="1"/>
    <col min="265" max="265" width="3.140625" style="131" customWidth="1"/>
    <col min="266" max="266" width="14.42578125" style="131" customWidth="1"/>
    <col min="267" max="267" width="1.28515625" style="131" customWidth="1"/>
    <col min="268" max="268" width="13.140625" style="131" customWidth="1"/>
    <col min="269" max="269" width="1.5703125" style="131" customWidth="1"/>
    <col min="270" max="514" width="11.140625" style="131"/>
    <col min="515" max="515" width="14.42578125" style="131" customWidth="1"/>
    <col min="516" max="516" width="39.42578125" style="131" customWidth="1"/>
    <col min="517" max="517" width="8.7109375" style="131" customWidth="1"/>
    <col min="518" max="518" width="12.28515625" style="131" customWidth="1"/>
    <col min="519" max="519" width="3.140625" style="131" customWidth="1"/>
    <col min="520" max="520" width="12.28515625" style="131" customWidth="1"/>
    <col min="521" max="521" width="3.140625" style="131" customWidth="1"/>
    <col min="522" max="522" width="14.42578125" style="131" customWidth="1"/>
    <col min="523" max="523" width="1.28515625" style="131" customWidth="1"/>
    <col min="524" max="524" width="13.140625" style="131" customWidth="1"/>
    <col min="525" max="525" width="1.5703125" style="131" customWidth="1"/>
    <col min="526" max="770" width="11.140625" style="131"/>
    <col min="771" max="771" width="14.42578125" style="131" customWidth="1"/>
    <col min="772" max="772" width="39.42578125" style="131" customWidth="1"/>
    <col min="773" max="773" width="8.7109375" style="131" customWidth="1"/>
    <col min="774" max="774" width="12.28515625" style="131" customWidth="1"/>
    <col min="775" max="775" width="3.140625" style="131" customWidth="1"/>
    <col min="776" max="776" width="12.28515625" style="131" customWidth="1"/>
    <col min="777" max="777" width="3.140625" style="131" customWidth="1"/>
    <col min="778" max="778" width="14.42578125" style="131" customWidth="1"/>
    <col min="779" max="779" width="1.28515625" style="131" customWidth="1"/>
    <col min="780" max="780" width="13.140625" style="131" customWidth="1"/>
    <col min="781" max="781" width="1.5703125" style="131" customWidth="1"/>
    <col min="782" max="1026" width="11.140625" style="131"/>
    <col min="1027" max="1027" width="14.42578125" style="131" customWidth="1"/>
    <col min="1028" max="1028" width="39.42578125" style="131" customWidth="1"/>
    <col min="1029" max="1029" width="8.7109375" style="131" customWidth="1"/>
    <col min="1030" max="1030" width="12.28515625" style="131" customWidth="1"/>
    <col min="1031" max="1031" width="3.140625" style="131" customWidth="1"/>
    <col min="1032" max="1032" width="12.28515625" style="131" customWidth="1"/>
    <col min="1033" max="1033" width="3.140625" style="131" customWidth="1"/>
    <col min="1034" max="1034" width="14.42578125" style="131" customWidth="1"/>
    <col min="1035" max="1035" width="1.28515625" style="131" customWidth="1"/>
    <col min="1036" max="1036" width="13.140625" style="131" customWidth="1"/>
    <col min="1037" max="1037" width="1.5703125" style="131" customWidth="1"/>
    <col min="1038" max="1282" width="11.140625" style="131"/>
    <col min="1283" max="1283" width="14.42578125" style="131" customWidth="1"/>
    <col min="1284" max="1284" width="39.42578125" style="131" customWidth="1"/>
    <col min="1285" max="1285" width="8.7109375" style="131" customWidth="1"/>
    <col min="1286" max="1286" width="12.28515625" style="131" customWidth="1"/>
    <col min="1287" max="1287" width="3.140625" style="131" customWidth="1"/>
    <col min="1288" max="1288" width="12.28515625" style="131" customWidth="1"/>
    <col min="1289" max="1289" width="3.140625" style="131" customWidth="1"/>
    <col min="1290" max="1290" width="14.42578125" style="131" customWidth="1"/>
    <col min="1291" max="1291" width="1.28515625" style="131" customWidth="1"/>
    <col min="1292" max="1292" width="13.140625" style="131" customWidth="1"/>
    <col min="1293" max="1293" width="1.5703125" style="131" customWidth="1"/>
    <col min="1294" max="1538" width="11.140625" style="131"/>
    <col min="1539" max="1539" width="14.42578125" style="131" customWidth="1"/>
    <col min="1540" max="1540" width="39.42578125" style="131" customWidth="1"/>
    <col min="1541" max="1541" width="8.7109375" style="131" customWidth="1"/>
    <col min="1542" max="1542" width="12.28515625" style="131" customWidth="1"/>
    <col min="1543" max="1543" width="3.140625" style="131" customWidth="1"/>
    <col min="1544" max="1544" width="12.28515625" style="131" customWidth="1"/>
    <col min="1545" max="1545" width="3.140625" style="131" customWidth="1"/>
    <col min="1546" max="1546" width="14.42578125" style="131" customWidth="1"/>
    <col min="1547" max="1547" width="1.28515625" style="131" customWidth="1"/>
    <col min="1548" max="1548" width="13.140625" style="131" customWidth="1"/>
    <col min="1549" max="1549" width="1.5703125" style="131" customWidth="1"/>
    <col min="1550" max="1794" width="11.140625" style="131"/>
    <col min="1795" max="1795" width="14.42578125" style="131" customWidth="1"/>
    <col min="1796" max="1796" width="39.42578125" style="131" customWidth="1"/>
    <col min="1797" max="1797" width="8.7109375" style="131" customWidth="1"/>
    <col min="1798" max="1798" width="12.28515625" style="131" customWidth="1"/>
    <col min="1799" max="1799" width="3.140625" style="131" customWidth="1"/>
    <col min="1800" max="1800" width="12.28515625" style="131" customWidth="1"/>
    <col min="1801" max="1801" width="3.140625" style="131" customWidth="1"/>
    <col min="1802" max="1802" width="14.42578125" style="131" customWidth="1"/>
    <col min="1803" max="1803" width="1.28515625" style="131" customWidth="1"/>
    <col min="1804" max="1804" width="13.140625" style="131" customWidth="1"/>
    <col min="1805" max="1805" width="1.5703125" style="131" customWidth="1"/>
    <col min="1806" max="2050" width="11.140625" style="131"/>
    <col min="2051" max="2051" width="14.42578125" style="131" customWidth="1"/>
    <col min="2052" max="2052" width="39.42578125" style="131" customWidth="1"/>
    <col min="2053" max="2053" width="8.7109375" style="131" customWidth="1"/>
    <col min="2054" max="2054" width="12.28515625" style="131" customWidth="1"/>
    <col min="2055" max="2055" width="3.140625" style="131" customWidth="1"/>
    <col min="2056" max="2056" width="12.28515625" style="131" customWidth="1"/>
    <col min="2057" max="2057" width="3.140625" style="131" customWidth="1"/>
    <col min="2058" max="2058" width="14.42578125" style="131" customWidth="1"/>
    <col min="2059" max="2059" width="1.28515625" style="131" customWidth="1"/>
    <col min="2060" max="2060" width="13.140625" style="131" customWidth="1"/>
    <col min="2061" max="2061" width="1.5703125" style="131" customWidth="1"/>
    <col min="2062" max="2306" width="11.140625" style="131"/>
    <col min="2307" max="2307" width="14.42578125" style="131" customWidth="1"/>
    <col min="2308" max="2308" width="39.42578125" style="131" customWidth="1"/>
    <col min="2309" max="2309" width="8.7109375" style="131" customWidth="1"/>
    <col min="2310" max="2310" width="12.28515625" style="131" customWidth="1"/>
    <col min="2311" max="2311" width="3.140625" style="131" customWidth="1"/>
    <col min="2312" max="2312" width="12.28515625" style="131" customWidth="1"/>
    <col min="2313" max="2313" width="3.140625" style="131" customWidth="1"/>
    <col min="2314" max="2314" width="14.42578125" style="131" customWidth="1"/>
    <col min="2315" max="2315" width="1.28515625" style="131" customWidth="1"/>
    <col min="2316" max="2316" width="13.140625" style="131" customWidth="1"/>
    <col min="2317" max="2317" width="1.5703125" style="131" customWidth="1"/>
    <col min="2318" max="2562" width="11.140625" style="131"/>
    <col min="2563" max="2563" width="14.42578125" style="131" customWidth="1"/>
    <col min="2564" max="2564" width="39.42578125" style="131" customWidth="1"/>
    <col min="2565" max="2565" width="8.7109375" style="131" customWidth="1"/>
    <col min="2566" max="2566" width="12.28515625" style="131" customWidth="1"/>
    <col min="2567" max="2567" width="3.140625" style="131" customWidth="1"/>
    <col min="2568" max="2568" width="12.28515625" style="131" customWidth="1"/>
    <col min="2569" max="2569" width="3.140625" style="131" customWidth="1"/>
    <col min="2570" max="2570" width="14.42578125" style="131" customWidth="1"/>
    <col min="2571" max="2571" width="1.28515625" style="131" customWidth="1"/>
    <col min="2572" max="2572" width="13.140625" style="131" customWidth="1"/>
    <col min="2573" max="2573" width="1.5703125" style="131" customWidth="1"/>
    <col min="2574" max="2818" width="11.140625" style="131"/>
    <col min="2819" max="2819" width="14.42578125" style="131" customWidth="1"/>
    <col min="2820" max="2820" width="39.42578125" style="131" customWidth="1"/>
    <col min="2821" max="2821" width="8.7109375" style="131" customWidth="1"/>
    <col min="2822" max="2822" width="12.28515625" style="131" customWidth="1"/>
    <col min="2823" max="2823" width="3.140625" style="131" customWidth="1"/>
    <col min="2824" max="2824" width="12.28515625" style="131" customWidth="1"/>
    <col min="2825" max="2825" width="3.140625" style="131" customWidth="1"/>
    <col min="2826" max="2826" width="14.42578125" style="131" customWidth="1"/>
    <col min="2827" max="2827" width="1.28515625" style="131" customWidth="1"/>
    <col min="2828" max="2828" width="13.140625" style="131" customWidth="1"/>
    <col min="2829" max="2829" width="1.5703125" style="131" customWidth="1"/>
    <col min="2830" max="3074" width="11.140625" style="131"/>
    <col min="3075" max="3075" width="14.42578125" style="131" customWidth="1"/>
    <col min="3076" max="3076" width="39.42578125" style="131" customWidth="1"/>
    <col min="3077" max="3077" width="8.7109375" style="131" customWidth="1"/>
    <col min="3078" max="3078" width="12.28515625" style="131" customWidth="1"/>
    <col min="3079" max="3079" width="3.140625" style="131" customWidth="1"/>
    <col min="3080" max="3080" width="12.28515625" style="131" customWidth="1"/>
    <col min="3081" max="3081" width="3.140625" style="131" customWidth="1"/>
    <col min="3082" max="3082" width="14.42578125" style="131" customWidth="1"/>
    <col min="3083" max="3083" width="1.28515625" style="131" customWidth="1"/>
    <col min="3084" max="3084" width="13.140625" style="131" customWidth="1"/>
    <col min="3085" max="3085" width="1.5703125" style="131" customWidth="1"/>
    <col min="3086" max="3330" width="11.140625" style="131"/>
    <col min="3331" max="3331" width="14.42578125" style="131" customWidth="1"/>
    <col min="3332" max="3332" width="39.42578125" style="131" customWidth="1"/>
    <col min="3333" max="3333" width="8.7109375" style="131" customWidth="1"/>
    <col min="3334" max="3334" width="12.28515625" style="131" customWidth="1"/>
    <col min="3335" max="3335" width="3.140625" style="131" customWidth="1"/>
    <col min="3336" max="3336" width="12.28515625" style="131" customWidth="1"/>
    <col min="3337" max="3337" width="3.140625" style="131" customWidth="1"/>
    <col min="3338" max="3338" width="14.42578125" style="131" customWidth="1"/>
    <col min="3339" max="3339" width="1.28515625" style="131" customWidth="1"/>
    <col min="3340" max="3340" width="13.140625" style="131" customWidth="1"/>
    <col min="3341" max="3341" width="1.5703125" style="131" customWidth="1"/>
    <col min="3342" max="3586" width="11.140625" style="131"/>
    <col min="3587" max="3587" width="14.42578125" style="131" customWidth="1"/>
    <col min="3588" max="3588" width="39.42578125" style="131" customWidth="1"/>
    <col min="3589" max="3589" width="8.7109375" style="131" customWidth="1"/>
    <col min="3590" max="3590" width="12.28515625" style="131" customWidth="1"/>
    <col min="3591" max="3591" width="3.140625" style="131" customWidth="1"/>
    <col min="3592" max="3592" width="12.28515625" style="131" customWidth="1"/>
    <col min="3593" max="3593" width="3.140625" style="131" customWidth="1"/>
    <col min="3594" max="3594" width="14.42578125" style="131" customWidth="1"/>
    <col min="3595" max="3595" width="1.28515625" style="131" customWidth="1"/>
    <col min="3596" max="3596" width="13.140625" style="131" customWidth="1"/>
    <col min="3597" max="3597" width="1.5703125" style="131" customWidth="1"/>
    <col min="3598" max="3842" width="11.140625" style="131"/>
    <col min="3843" max="3843" width="14.42578125" style="131" customWidth="1"/>
    <col min="3844" max="3844" width="39.42578125" style="131" customWidth="1"/>
    <col min="3845" max="3845" width="8.7109375" style="131" customWidth="1"/>
    <col min="3846" max="3846" width="12.28515625" style="131" customWidth="1"/>
    <col min="3847" max="3847" width="3.140625" style="131" customWidth="1"/>
    <col min="3848" max="3848" width="12.28515625" style="131" customWidth="1"/>
    <col min="3849" max="3849" width="3.140625" style="131" customWidth="1"/>
    <col min="3850" max="3850" width="14.42578125" style="131" customWidth="1"/>
    <col min="3851" max="3851" width="1.28515625" style="131" customWidth="1"/>
    <col min="3852" max="3852" width="13.140625" style="131" customWidth="1"/>
    <col min="3853" max="3853" width="1.5703125" style="131" customWidth="1"/>
    <col min="3854" max="4098" width="11.140625" style="131"/>
    <col min="4099" max="4099" width="14.42578125" style="131" customWidth="1"/>
    <col min="4100" max="4100" width="39.42578125" style="131" customWidth="1"/>
    <col min="4101" max="4101" width="8.7109375" style="131" customWidth="1"/>
    <col min="4102" max="4102" width="12.28515625" style="131" customWidth="1"/>
    <col min="4103" max="4103" width="3.140625" style="131" customWidth="1"/>
    <col min="4104" max="4104" width="12.28515625" style="131" customWidth="1"/>
    <col min="4105" max="4105" width="3.140625" style="131" customWidth="1"/>
    <col min="4106" max="4106" width="14.42578125" style="131" customWidth="1"/>
    <col min="4107" max="4107" width="1.28515625" style="131" customWidth="1"/>
    <col min="4108" max="4108" width="13.140625" style="131" customWidth="1"/>
    <col min="4109" max="4109" width="1.5703125" style="131" customWidth="1"/>
    <col min="4110" max="4354" width="11.140625" style="131"/>
    <col min="4355" max="4355" width="14.42578125" style="131" customWidth="1"/>
    <col min="4356" max="4356" width="39.42578125" style="131" customWidth="1"/>
    <col min="4357" max="4357" width="8.7109375" style="131" customWidth="1"/>
    <col min="4358" max="4358" width="12.28515625" style="131" customWidth="1"/>
    <col min="4359" max="4359" width="3.140625" style="131" customWidth="1"/>
    <col min="4360" max="4360" width="12.28515625" style="131" customWidth="1"/>
    <col min="4361" max="4361" width="3.140625" style="131" customWidth="1"/>
    <col min="4362" max="4362" width="14.42578125" style="131" customWidth="1"/>
    <col min="4363" max="4363" width="1.28515625" style="131" customWidth="1"/>
    <col min="4364" max="4364" width="13.140625" style="131" customWidth="1"/>
    <col min="4365" max="4365" width="1.5703125" style="131" customWidth="1"/>
    <col min="4366" max="4610" width="11.140625" style="131"/>
    <col min="4611" max="4611" width="14.42578125" style="131" customWidth="1"/>
    <col min="4612" max="4612" width="39.42578125" style="131" customWidth="1"/>
    <col min="4613" max="4613" width="8.7109375" style="131" customWidth="1"/>
    <col min="4614" max="4614" width="12.28515625" style="131" customWidth="1"/>
    <col min="4615" max="4615" width="3.140625" style="131" customWidth="1"/>
    <col min="4616" max="4616" width="12.28515625" style="131" customWidth="1"/>
    <col min="4617" max="4617" width="3.140625" style="131" customWidth="1"/>
    <col min="4618" max="4618" width="14.42578125" style="131" customWidth="1"/>
    <col min="4619" max="4619" width="1.28515625" style="131" customWidth="1"/>
    <col min="4620" max="4620" width="13.140625" style="131" customWidth="1"/>
    <col min="4621" max="4621" width="1.5703125" style="131" customWidth="1"/>
    <col min="4622" max="4866" width="11.140625" style="131"/>
    <col min="4867" max="4867" width="14.42578125" style="131" customWidth="1"/>
    <col min="4868" max="4868" width="39.42578125" style="131" customWidth="1"/>
    <col min="4869" max="4869" width="8.7109375" style="131" customWidth="1"/>
    <col min="4870" max="4870" width="12.28515625" style="131" customWidth="1"/>
    <col min="4871" max="4871" width="3.140625" style="131" customWidth="1"/>
    <col min="4872" max="4872" width="12.28515625" style="131" customWidth="1"/>
    <col min="4873" max="4873" width="3.140625" style="131" customWidth="1"/>
    <col min="4874" max="4874" width="14.42578125" style="131" customWidth="1"/>
    <col min="4875" max="4875" width="1.28515625" style="131" customWidth="1"/>
    <col min="4876" max="4876" width="13.140625" style="131" customWidth="1"/>
    <col min="4877" max="4877" width="1.5703125" style="131" customWidth="1"/>
    <col min="4878" max="5122" width="11.140625" style="131"/>
    <col min="5123" max="5123" width="14.42578125" style="131" customWidth="1"/>
    <col min="5124" max="5124" width="39.42578125" style="131" customWidth="1"/>
    <col min="5125" max="5125" width="8.7109375" style="131" customWidth="1"/>
    <col min="5126" max="5126" width="12.28515625" style="131" customWidth="1"/>
    <col min="5127" max="5127" width="3.140625" style="131" customWidth="1"/>
    <col min="5128" max="5128" width="12.28515625" style="131" customWidth="1"/>
    <col min="5129" max="5129" width="3.140625" style="131" customWidth="1"/>
    <col min="5130" max="5130" width="14.42578125" style="131" customWidth="1"/>
    <col min="5131" max="5131" width="1.28515625" style="131" customWidth="1"/>
    <col min="5132" max="5132" width="13.140625" style="131" customWidth="1"/>
    <col min="5133" max="5133" width="1.5703125" style="131" customWidth="1"/>
    <col min="5134" max="5378" width="11.140625" style="131"/>
    <col min="5379" max="5379" width="14.42578125" style="131" customWidth="1"/>
    <col min="5380" max="5380" width="39.42578125" style="131" customWidth="1"/>
    <col min="5381" max="5381" width="8.7109375" style="131" customWidth="1"/>
    <col min="5382" max="5382" width="12.28515625" style="131" customWidth="1"/>
    <col min="5383" max="5383" width="3.140625" style="131" customWidth="1"/>
    <col min="5384" max="5384" width="12.28515625" style="131" customWidth="1"/>
    <col min="5385" max="5385" width="3.140625" style="131" customWidth="1"/>
    <col min="5386" max="5386" width="14.42578125" style="131" customWidth="1"/>
    <col min="5387" max="5387" width="1.28515625" style="131" customWidth="1"/>
    <col min="5388" max="5388" width="13.140625" style="131" customWidth="1"/>
    <col min="5389" max="5389" width="1.5703125" style="131" customWidth="1"/>
    <col min="5390" max="5634" width="11.140625" style="131"/>
    <col min="5635" max="5635" width="14.42578125" style="131" customWidth="1"/>
    <col min="5636" max="5636" width="39.42578125" style="131" customWidth="1"/>
    <col min="5637" max="5637" width="8.7109375" style="131" customWidth="1"/>
    <col min="5638" max="5638" width="12.28515625" style="131" customWidth="1"/>
    <col min="5639" max="5639" width="3.140625" style="131" customWidth="1"/>
    <col min="5640" max="5640" width="12.28515625" style="131" customWidth="1"/>
    <col min="5641" max="5641" width="3.140625" style="131" customWidth="1"/>
    <col min="5642" max="5642" width="14.42578125" style="131" customWidth="1"/>
    <col min="5643" max="5643" width="1.28515625" style="131" customWidth="1"/>
    <col min="5644" max="5644" width="13.140625" style="131" customWidth="1"/>
    <col min="5645" max="5645" width="1.5703125" style="131" customWidth="1"/>
    <col min="5646" max="5890" width="11.140625" style="131"/>
    <col min="5891" max="5891" width="14.42578125" style="131" customWidth="1"/>
    <col min="5892" max="5892" width="39.42578125" style="131" customWidth="1"/>
    <col min="5893" max="5893" width="8.7109375" style="131" customWidth="1"/>
    <col min="5894" max="5894" width="12.28515625" style="131" customWidth="1"/>
    <col min="5895" max="5895" width="3.140625" style="131" customWidth="1"/>
    <col min="5896" max="5896" width="12.28515625" style="131" customWidth="1"/>
    <col min="5897" max="5897" width="3.140625" style="131" customWidth="1"/>
    <col min="5898" max="5898" width="14.42578125" style="131" customWidth="1"/>
    <col min="5899" max="5899" width="1.28515625" style="131" customWidth="1"/>
    <col min="5900" max="5900" width="13.140625" style="131" customWidth="1"/>
    <col min="5901" max="5901" width="1.5703125" style="131" customWidth="1"/>
    <col min="5902" max="6146" width="11.140625" style="131"/>
    <col min="6147" max="6147" width="14.42578125" style="131" customWidth="1"/>
    <col min="6148" max="6148" width="39.42578125" style="131" customWidth="1"/>
    <col min="6149" max="6149" width="8.7109375" style="131" customWidth="1"/>
    <col min="6150" max="6150" width="12.28515625" style="131" customWidth="1"/>
    <col min="6151" max="6151" width="3.140625" style="131" customWidth="1"/>
    <col min="6152" max="6152" width="12.28515625" style="131" customWidth="1"/>
    <col min="6153" max="6153" width="3.140625" style="131" customWidth="1"/>
    <col min="6154" max="6154" width="14.42578125" style="131" customWidth="1"/>
    <col min="6155" max="6155" width="1.28515625" style="131" customWidth="1"/>
    <col min="6156" max="6156" width="13.140625" style="131" customWidth="1"/>
    <col min="6157" max="6157" width="1.5703125" style="131" customWidth="1"/>
    <col min="6158" max="6402" width="11.140625" style="131"/>
    <col min="6403" max="6403" width="14.42578125" style="131" customWidth="1"/>
    <col min="6404" max="6404" width="39.42578125" style="131" customWidth="1"/>
    <col min="6405" max="6405" width="8.7109375" style="131" customWidth="1"/>
    <col min="6406" max="6406" width="12.28515625" style="131" customWidth="1"/>
    <col min="6407" max="6407" width="3.140625" style="131" customWidth="1"/>
    <col min="6408" max="6408" width="12.28515625" style="131" customWidth="1"/>
    <col min="6409" max="6409" width="3.140625" style="131" customWidth="1"/>
    <col min="6410" max="6410" width="14.42578125" style="131" customWidth="1"/>
    <col min="6411" max="6411" width="1.28515625" style="131" customWidth="1"/>
    <col min="6412" max="6412" width="13.140625" style="131" customWidth="1"/>
    <col min="6413" max="6413" width="1.5703125" style="131" customWidth="1"/>
    <col min="6414" max="6658" width="11.140625" style="131"/>
    <col min="6659" max="6659" width="14.42578125" style="131" customWidth="1"/>
    <col min="6660" max="6660" width="39.42578125" style="131" customWidth="1"/>
    <col min="6661" max="6661" width="8.7109375" style="131" customWidth="1"/>
    <col min="6662" max="6662" width="12.28515625" style="131" customWidth="1"/>
    <col min="6663" max="6663" width="3.140625" style="131" customWidth="1"/>
    <col min="6664" max="6664" width="12.28515625" style="131" customWidth="1"/>
    <col min="6665" max="6665" width="3.140625" style="131" customWidth="1"/>
    <col min="6666" max="6666" width="14.42578125" style="131" customWidth="1"/>
    <col min="6667" max="6667" width="1.28515625" style="131" customWidth="1"/>
    <col min="6668" max="6668" width="13.140625" style="131" customWidth="1"/>
    <col min="6669" max="6669" width="1.5703125" style="131" customWidth="1"/>
    <col min="6670" max="6914" width="11.140625" style="131"/>
    <col min="6915" max="6915" width="14.42578125" style="131" customWidth="1"/>
    <col min="6916" max="6916" width="39.42578125" style="131" customWidth="1"/>
    <col min="6917" max="6917" width="8.7109375" style="131" customWidth="1"/>
    <col min="6918" max="6918" width="12.28515625" style="131" customWidth="1"/>
    <col min="6919" max="6919" width="3.140625" style="131" customWidth="1"/>
    <col min="6920" max="6920" width="12.28515625" style="131" customWidth="1"/>
    <col min="6921" max="6921" width="3.140625" style="131" customWidth="1"/>
    <col min="6922" max="6922" width="14.42578125" style="131" customWidth="1"/>
    <col min="6923" max="6923" width="1.28515625" style="131" customWidth="1"/>
    <col min="6924" max="6924" width="13.140625" style="131" customWidth="1"/>
    <col min="6925" max="6925" width="1.5703125" style="131" customWidth="1"/>
    <col min="6926" max="7170" width="11.140625" style="131"/>
    <col min="7171" max="7171" width="14.42578125" style="131" customWidth="1"/>
    <col min="7172" max="7172" width="39.42578125" style="131" customWidth="1"/>
    <col min="7173" max="7173" width="8.7109375" style="131" customWidth="1"/>
    <col min="7174" max="7174" width="12.28515625" style="131" customWidth="1"/>
    <col min="7175" max="7175" width="3.140625" style="131" customWidth="1"/>
    <col min="7176" max="7176" width="12.28515625" style="131" customWidth="1"/>
    <col min="7177" max="7177" width="3.140625" style="131" customWidth="1"/>
    <col min="7178" max="7178" width="14.42578125" style="131" customWidth="1"/>
    <col min="7179" max="7179" width="1.28515625" style="131" customWidth="1"/>
    <col min="7180" max="7180" width="13.140625" style="131" customWidth="1"/>
    <col min="7181" max="7181" width="1.5703125" style="131" customWidth="1"/>
    <col min="7182" max="7426" width="11.140625" style="131"/>
    <col min="7427" max="7427" width="14.42578125" style="131" customWidth="1"/>
    <col min="7428" max="7428" width="39.42578125" style="131" customWidth="1"/>
    <col min="7429" max="7429" width="8.7109375" style="131" customWidth="1"/>
    <col min="7430" max="7430" width="12.28515625" style="131" customWidth="1"/>
    <col min="7431" max="7431" width="3.140625" style="131" customWidth="1"/>
    <col min="7432" max="7432" width="12.28515625" style="131" customWidth="1"/>
    <col min="7433" max="7433" width="3.140625" style="131" customWidth="1"/>
    <col min="7434" max="7434" width="14.42578125" style="131" customWidth="1"/>
    <col min="7435" max="7435" width="1.28515625" style="131" customWidth="1"/>
    <col min="7436" max="7436" width="13.140625" style="131" customWidth="1"/>
    <col min="7437" max="7437" width="1.5703125" style="131" customWidth="1"/>
    <col min="7438" max="7682" width="11.140625" style="131"/>
    <col min="7683" max="7683" width="14.42578125" style="131" customWidth="1"/>
    <col min="7684" max="7684" width="39.42578125" style="131" customWidth="1"/>
    <col min="7685" max="7685" width="8.7109375" style="131" customWidth="1"/>
    <col min="7686" max="7686" width="12.28515625" style="131" customWidth="1"/>
    <col min="7687" max="7687" width="3.140625" style="131" customWidth="1"/>
    <col min="7688" max="7688" width="12.28515625" style="131" customWidth="1"/>
    <col min="7689" max="7689" width="3.140625" style="131" customWidth="1"/>
    <col min="7690" max="7690" width="14.42578125" style="131" customWidth="1"/>
    <col min="7691" max="7691" width="1.28515625" style="131" customWidth="1"/>
    <col min="7692" max="7692" width="13.140625" style="131" customWidth="1"/>
    <col min="7693" max="7693" width="1.5703125" style="131" customWidth="1"/>
    <col min="7694" max="7938" width="11.140625" style="131"/>
    <col min="7939" max="7939" width="14.42578125" style="131" customWidth="1"/>
    <col min="7940" max="7940" width="39.42578125" style="131" customWidth="1"/>
    <col min="7941" max="7941" width="8.7109375" style="131" customWidth="1"/>
    <col min="7942" max="7942" width="12.28515625" style="131" customWidth="1"/>
    <col min="7943" max="7943" width="3.140625" style="131" customWidth="1"/>
    <col min="7944" max="7944" width="12.28515625" style="131" customWidth="1"/>
    <col min="7945" max="7945" width="3.140625" style="131" customWidth="1"/>
    <col min="7946" max="7946" width="14.42578125" style="131" customWidth="1"/>
    <col min="7947" max="7947" width="1.28515625" style="131" customWidth="1"/>
    <col min="7948" max="7948" width="13.140625" style="131" customWidth="1"/>
    <col min="7949" max="7949" width="1.5703125" style="131" customWidth="1"/>
    <col min="7950" max="8194" width="11.140625" style="131"/>
    <col min="8195" max="8195" width="14.42578125" style="131" customWidth="1"/>
    <col min="8196" max="8196" width="39.42578125" style="131" customWidth="1"/>
    <col min="8197" max="8197" width="8.7109375" style="131" customWidth="1"/>
    <col min="8198" max="8198" width="12.28515625" style="131" customWidth="1"/>
    <col min="8199" max="8199" width="3.140625" style="131" customWidth="1"/>
    <col min="8200" max="8200" width="12.28515625" style="131" customWidth="1"/>
    <col min="8201" max="8201" width="3.140625" style="131" customWidth="1"/>
    <col min="8202" max="8202" width="14.42578125" style="131" customWidth="1"/>
    <col min="8203" max="8203" width="1.28515625" style="131" customWidth="1"/>
    <col min="8204" max="8204" width="13.140625" style="131" customWidth="1"/>
    <col min="8205" max="8205" width="1.5703125" style="131" customWidth="1"/>
    <col min="8206" max="8450" width="11.140625" style="131"/>
    <col min="8451" max="8451" width="14.42578125" style="131" customWidth="1"/>
    <col min="8452" max="8452" width="39.42578125" style="131" customWidth="1"/>
    <col min="8453" max="8453" width="8.7109375" style="131" customWidth="1"/>
    <col min="8454" max="8454" width="12.28515625" style="131" customWidth="1"/>
    <col min="8455" max="8455" width="3.140625" style="131" customWidth="1"/>
    <col min="8456" max="8456" width="12.28515625" style="131" customWidth="1"/>
    <col min="8457" max="8457" width="3.140625" style="131" customWidth="1"/>
    <col min="8458" max="8458" width="14.42578125" style="131" customWidth="1"/>
    <col min="8459" max="8459" width="1.28515625" style="131" customWidth="1"/>
    <col min="8460" max="8460" width="13.140625" style="131" customWidth="1"/>
    <col min="8461" max="8461" width="1.5703125" style="131" customWidth="1"/>
    <col min="8462" max="8706" width="11.140625" style="131"/>
    <col min="8707" max="8707" width="14.42578125" style="131" customWidth="1"/>
    <col min="8708" max="8708" width="39.42578125" style="131" customWidth="1"/>
    <col min="8709" max="8709" width="8.7109375" style="131" customWidth="1"/>
    <col min="8710" max="8710" width="12.28515625" style="131" customWidth="1"/>
    <col min="8711" max="8711" width="3.140625" style="131" customWidth="1"/>
    <col min="8712" max="8712" width="12.28515625" style="131" customWidth="1"/>
    <col min="8713" max="8713" width="3.140625" style="131" customWidth="1"/>
    <col min="8714" max="8714" width="14.42578125" style="131" customWidth="1"/>
    <col min="8715" max="8715" width="1.28515625" style="131" customWidth="1"/>
    <col min="8716" max="8716" width="13.140625" style="131" customWidth="1"/>
    <col min="8717" max="8717" width="1.5703125" style="131" customWidth="1"/>
    <col min="8718" max="8962" width="11.140625" style="131"/>
    <col min="8963" max="8963" width="14.42578125" style="131" customWidth="1"/>
    <col min="8964" max="8964" width="39.42578125" style="131" customWidth="1"/>
    <col min="8965" max="8965" width="8.7109375" style="131" customWidth="1"/>
    <col min="8966" max="8966" width="12.28515625" style="131" customWidth="1"/>
    <col min="8967" max="8967" width="3.140625" style="131" customWidth="1"/>
    <col min="8968" max="8968" width="12.28515625" style="131" customWidth="1"/>
    <col min="8969" max="8969" width="3.140625" style="131" customWidth="1"/>
    <col min="8970" max="8970" width="14.42578125" style="131" customWidth="1"/>
    <col min="8971" max="8971" width="1.28515625" style="131" customWidth="1"/>
    <col min="8972" max="8972" width="13.140625" style="131" customWidth="1"/>
    <col min="8973" max="8973" width="1.5703125" style="131" customWidth="1"/>
    <col min="8974" max="9218" width="11.140625" style="131"/>
    <col min="9219" max="9219" width="14.42578125" style="131" customWidth="1"/>
    <col min="9220" max="9220" width="39.42578125" style="131" customWidth="1"/>
    <col min="9221" max="9221" width="8.7109375" style="131" customWidth="1"/>
    <col min="9222" max="9222" width="12.28515625" style="131" customWidth="1"/>
    <col min="9223" max="9223" width="3.140625" style="131" customWidth="1"/>
    <col min="9224" max="9224" width="12.28515625" style="131" customWidth="1"/>
    <col min="9225" max="9225" width="3.140625" style="131" customWidth="1"/>
    <col min="9226" max="9226" width="14.42578125" style="131" customWidth="1"/>
    <col min="9227" max="9227" width="1.28515625" style="131" customWidth="1"/>
    <col min="9228" max="9228" width="13.140625" style="131" customWidth="1"/>
    <col min="9229" max="9229" width="1.5703125" style="131" customWidth="1"/>
    <col min="9230" max="9474" width="11.140625" style="131"/>
    <col min="9475" max="9475" width="14.42578125" style="131" customWidth="1"/>
    <col min="9476" max="9476" width="39.42578125" style="131" customWidth="1"/>
    <col min="9477" max="9477" width="8.7109375" style="131" customWidth="1"/>
    <col min="9478" max="9478" width="12.28515625" style="131" customWidth="1"/>
    <col min="9479" max="9479" width="3.140625" style="131" customWidth="1"/>
    <col min="9480" max="9480" width="12.28515625" style="131" customWidth="1"/>
    <col min="9481" max="9481" width="3.140625" style="131" customWidth="1"/>
    <col min="9482" max="9482" width="14.42578125" style="131" customWidth="1"/>
    <col min="9483" max="9483" width="1.28515625" style="131" customWidth="1"/>
    <col min="9484" max="9484" width="13.140625" style="131" customWidth="1"/>
    <col min="9485" max="9485" width="1.5703125" style="131" customWidth="1"/>
    <col min="9486" max="9730" width="11.140625" style="131"/>
    <col min="9731" max="9731" width="14.42578125" style="131" customWidth="1"/>
    <col min="9732" max="9732" width="39.42578125" style="131" customWidth="1"/>
    <col min="9733" max="9733" width="8.7109375" style="131" customWidth="1"/>
    <col min="9734" max="9734" width="12.28515625" style="131" customWidth="1"/>
    <col min="9735" max="9735" width="3.140625" style="131" customWidth="1"/>
    <col min="9736" max="9736" width="12.28515625" style="131" customWidth="1"/>
    <col min="9737" max="9737" width="3.140625" style="131" customWidth="1"/>
    <col min="9738" max="9738" width="14.42578125" style="131" customWidth="1"/>
    <col min="9739" max="9739" width="1.28515625" style="131" customWidth="1"/>
    <col min="9740" max="9740" width="13.140625" style="131" customWidth="1"/>
    <col min="9741" max="9741" width="1.5703125" style="131" customWidth="1"/>
    <col min="9742" max="9986" width="11.140625" style="131"/>
    <col min="9987" max="9987" width="14.42578125" style="131" customWidth="1"/>
    <col min="9988" max="9988" width="39.42578125" style="131" customWidth="1"/>
    <col min="9989" max="9989" width="8.7109375" style="131" customWidth="1"/>
    <col min="9990" max="9990" width="12.28515625" style="131" customWidth="1"/>
    <col min="9991" max="9991" width="3.140625" style="131" customWidth="1"/>
    <col min="9992" max="9992" width="12.28515625" style="131" customWidth="1"/>
    <col min="9993" max="9993" width="3.140625" style="131" customWidth="1"/>
    <col min="9994" max="9994" width="14.42578125" style="131" customWidth="1"/>
    <col min="9995" max="9995" width="1.28515625" style="131" customWidth="1"/>
    <col min="9996" max="9996" width="13.140625" style="131" customWidth="1"/>
    <col min="9997" max="9997" width="1.5703125" style="131" customWidth="1"/>
    <col min="9998" max="10242" width="11.140625" style="131"/>
    <col min="10243" max="10243" width="14.42578125" style="131" customWidth="1"/>
    <col min="10244" max="10244" width="39.42578125" style="131" customWidth="1"/>
    <col min="10245" max="10245" width="8.7109375" style="131" customWidth="1"/>
    <col min="10246" max="10246" width="12.28515625" style="131" customWidth="1"/>
    <col min="10247" max="10247" width="3.140625" style="131" customWidth="1"/>
    <col min="10248" max="10248" width="12.28515625" style="131" customWidth="1"/>
    <col min="10249" max="10249" width="3.140625" style="131" customWidth="1"/>
    <col min="10250" max="10250" width="14.42578125" style="131" customWidth="1"/>
    <col min="10251" max="10251" width="1.28515625" style="131" customWidth="1"/>
    <col min="10252" max="10252" width="13.140625" style="131" customWidth="1"/>
    <col min="10253" max="10253" width="1.5703125" style="131" customWidth="1"/>
    <col min="10254" max="10498" width="11.140625" style="131"/>
    <col min="10499" max="10499" width="14.42578125" style="131" customWidth="1"/>
    <col min="10500" max="10500" width="39.42578125" style="131" customWidth="1"/>
    <col min="10501" max="10501" width="8.7109375" style="131" customWidth="1"/>
    <col min="10502" max="10502" width="12.28515625" style="131" customWidth="1"/>
    <col min="10503" max="10503" width="3.140625" style="131" customWidth="1"/>
    <col min="10504" max="10504" width="12.28515625" style="131" customWidth="1"/>
    <col min="10505" max="10505" width="3.140625" style="131" customWidth="1"/>
    <col min="10506" max="10506" width="14.42578125" style="131" customWidth="1"/>
    <col min="10507" max="10507" width="1.28515625" style="131" customWidth="1"/>
    <col min="10508" max="10508" width="13.140625" style="131" customWidth="1"/>
    <col min="10509" max="10509" width="1.5703125" style="131" customWidth="1"/>
    <col min="10510" max="10754" width="11.140625" style="131"/>
    <col min="10755" max="10755" width="14.42578125" style="131" customWidth="1"/>
    <col min="10756" max="10756" width="39.42578125" style="131" customWidth="1"/>
    <col min="10757" max="10757" width="8.7109375" style="131" customWidth="1"/>
    <col min="10758" max="10758" width="12.28515625" style="131" customWidth="1"/>
    <col min="10759" max="10759" width="3.140625" style="131" customWidth="1"/>
    <col min="10760" max="10760" width="12.28515625" style="131" customWidth="1"/>
    <col min="10761" max="10761" width="3.140625" style="131" customWidth="1"/>
    <col min="10762" max="10762" width="14.42578125" style="131" customWidth="1"/>
    <col min="10763" max="10763" width="1.28515625" style="131" customWidth="1"/>
    <col min="10764" max="10764" width="13.140625" style="131" customWidth="1"/>
    <col min="10765" max="10765" width="1.5703125" style="131" customWidth="1"/>
    <col min="10766" max="11010" width="11.140625" style="131"/>
    <col min="11011" max="11011" width="14.42578125" style="131" customWidth="1"/>
    <col min="11012" max="11012" width="39.42578125" style="131" customWidth="1"/>
    <col min="11013" max="11013" width="8.7109375" style="131" customWidth="1"/>
    <col min="11014" max="11014" width="12.28515625" style="131" customWidth="1"/>
    <col min="11015" max="11015" width="3.140625" style="131" customWidth="1"/>
    <col min="11016" max="11016" width="12.28515625" style="131" customWidth="1"/>
    <col min="11017" max="11017" width="3.140625" style="131" customWidth="1"/>
    <col min="11018" max="11018" width="14.42578125" style="131" customWidth="1"/>
    <col min="11019" max="11019" width="1.28515625" style="131" customWidth="1"/>
    <col min="11020" max="11020" width="13.140625" style="131" customWidth="1"/>
    <col min="11021" max="11021" width="1.5703125" style="131" customWidth="1"/>
    <col min="11022" max="11266" width="11.140625" style="131"/>
    <col min="11267" max="11267" width="14.42578125" style="131" customWidth="1"/>
    <col min="11268" max="11268" width="39.42578125" style="131" customWidth="1"/>
    <col min="11269" max="11269" width="8.7109375" style="131" customWidth="1"/>
    <col min="11270" max="11270" width="12.28515625" style="131" customWidth="1"/>
    <col min="11271" max="11271" width="3.140625" style="131" customWidth="1"/>
    <col min="11272" max="11272" width="12.28515625" style="131" customWidth="1"/>
    <col min="11273" max="11273" width="3.140625" style="131" customWidth="1"/>
    <col min="11274" max="11274" width="14.42578125" style="131" customWidth="1"/>
    <col min="11275" max="11275" width="1.28515625" style="131" customWidth="1"/>
    <col min="11276" max="11276" width="13.140625" style="131" customWidth="1"/>
    <col min="11277" max="11277" width="1.5703125" style="131" customWidth="1"/>
    <col min="11278" max="11522" width="11.140625" style="131"/>
    <col min="11523" max="11523" width="14.42578125" style="131" customWidth="1"/>
    <col min="11524" max="11524" width="39.42578125" style="131" customWidth="1"/>
    <col min="11525" max="11525" width="8.7109375" style="131" customWidth="1"/>
    <col min="11526" max="11526" width="12.28515625" style="131" customWidth="1"/>
    <col min="11527" max="11527" width="3.140625" style="131" customWidth="1"/>
    <col min="11528" max="11528" width="12.28515625" style="131" customWidth="1"/>
    <col min="11529" max="11529" width="3.140625" style="131" customWidth="1"/>
    <col min="11530" max="11530" width="14.42578125" style="131" customWidth="1"/>
    <col min="11531" max="11531" width="1.28515625" style="131" customWidth="1"/>
    <col min="11532" max="11532" width="13.140625" style="131" customWidth="1"/>
    <col min="11533" max="11533" width="1.5703125" style="131" customWidth="1"/>
    <col min="11534" max="11778" width="11.140625" style="131"/>
    <col min="11779" max="11779" width="14.42578125" style="131" customWidth="1"/>
    <col min="11780" max="11780" width="39.42578125" style="131" customWidth="1"/>
    <col min="11781" max="11781" width="8.7109375" style="131" customWidth="1"/>
    <col min="11782" max="11782" width="12.28515625" style="131" customWidth="1"/>
    <col min="11783" max="11783" width="3.140625" style="131" customWidth="1"/>
    <col min="11784" max="11784" width="12.28515625" style="131" customWidth="1"/>
    <col min="11785" max="11785" width="3.140625" style="131" customWidth="1"/>
    <col min="11786" max="11786" width="14.42578125" style="131" customWidth="1"/>
    <col min="11787" max="11787" width="1.28515625" style="131" customWidth="1"/>
    <col min="11788" max="11788" width="13.140625" style="131" customWidth="1"/>
    <col min="11789" max="11789" width="1.5703125" style="131" customWidth="1"/>
    <col min="11790" max="12034" width="11.140625" style="131"/>
    <col min="12035" max="12035" width="14.42578125" style="131" customWidth="1"/>
    <col min="12036" max="12036" width="39.42578125" style="131" customWidth="1"/>
    <col min="12037" max="12037" width="8.7109375" style="131" customWidth="1"/>
    <col min="12038" max="12038" width="12.28515625" style="131" customWidth="1"/>
    <col min="12039" max="12039" width="3.140625" style="131" customWidth="1"/>
    <col min="12040" max="12040" width="12.28515625" style="131" customWidth="1"/>
    <col min="12041" max="12041" width="3.140625" style="131" customWidth="1"/>
    <col min="12042" max="12042" width="14.42578125" style="131" customWidth="1"/>
    <col min="12043" max="12043" width="1.28515625" style="131" customWidth="1"/>
    <col min="12044" max="12044" width="13.140625" style="131" customWidth="1"/>
    <col min="12045" max="12045" width="1.5703125" style="131" customWidth="1"/>
    <col min="12046" max="12290" width="11.140625" style="131"/>
    <col min="12291" max="12291" width="14.42578125" style="131" customWidth="1"/>
    <col min="12292" max="12292" width="39.42578125" style="131" customWidth="1"/>
    <col min="12293" max="12293" width="8.7109375" style="131" customWidth="1"/>
    <col min="12294" max="12294" width="12.28515625" style="131" customWidth="1"/>
    <col min="12295" max="12295" width="3.140625" style="131" customWidth="1"/>
    <col min="12296" max="12296" width="12.28515625" style="131" customWidth="1"/>
    <col min="12297" max="12297" width="3.140625" style="131" customWidth="1"/>
    <col min="12298" max="12298" width="14.42578125" style="131" customWidth="1"/>
    <col min="12299" max="12299" width="1.28515625" style="131" customWidth="1"/>
    <col min="12300" max="12300" width="13.140625" style="131" customWidth="1"/>
    <col min="12301" max="12301" width="1.5703125" style="131" customWidth="1"/>
    <col min="12302" max="12546" width="11.140625" style="131"/>
    <col min="12547" max="12547" width="14.42578125" style="131" customWidth="1"/>
    <col min="12548" max="12548" width="39.42578125" style="131" customWidth="1"/>
    <col min="12549" max="12549" width="8.7109375" style="131" customWidth="1"/>
    <col min="12550" max="12550" width="12.28515625" style="131" customWidth="1"/>
    <col min="12551" max="12551" width="3.140625" style="131" customWidth="1"/>
    <col min="12552" max="12552" width="12.28515625" style="131" customWidth="1"/>
    <col min="12553" max="12553" width="3.140625" style="131" customWidth="1"/>
    <col min="12554" max="12554" width="14.42578125" style="131" customWidth="1"/>
    <col min="12555" max="12555" width="1.28515625" style="131" customWidth="1"/>
    <col min="12556" max="12556" width="13.140625" style="131" customWidth="1"/>
    <col min="12557" max="12557" width="1.5703125" style="131" customWidth="1"/>
    <col min="12558" max="12802" width="11.140625" style="131"/>
    <col min="12803" max="12803" width="14.42578125" style="131" customWidth="1"/>
    <col min="12804" max="12804" width="39.42578125" style="131" customWidth="1"/>
    <col min="12805" max="12805" width="8.7109375" style="131" customWidth="1"/>
    <col min="12806" max="12806" width="12.28515625" style="131" customWidth="1"/>
    <col min="12807" max="12807" width="3.140625" style="131" customWidth="1"/>
    <col min="12808" max="12808" width="12.28515625" style="131" customWidth="1"/>
    <col min="12809" max="12809" width="3.140625" style="131" customWidth="1"/>
    <col min="12810" max="12810" width="14.42578125" style="131" customWidth="1"/>
    <col min="12811" max="12811" width="1.28515625" style="131" customWidth="1"/>
    <col min="12812" max="12812" width="13.140625" style="131" customWidth="1"/>
    <col min="12813" max="12813" width="1.5703125" style="131" customWidth="1"/>
    <col min="12814" max="13058" width="11.140625" style="131"/>
    <col min="13059" max="13059" width="14.42578125" style="131" customWidth="1"/>
    <col min="13060" max="13060" width="39.42578125" style="131" customWidth="1"/>
    <col min="13061" max="13061" width="8.7109375" style="131" customWidth="1"/>
    <col min="13062" max="13062" width="12.28515625" style="131" customWidth="1"/>
    <col min="13063" max="13063" width="3.140625" style="131" customWidth="1"/>
    <col min="13064" max="13064" width="12.28515625" style="131" customWidth="1"/>
    <col min="13065" max="13065" width="3.140625" style="131" customWidth="1"/>
    <col min="13066" max="13066" width="14.42578125" style="131" customWidth="1"/>
    <col min="13067" max="13067" width="1.28515625" style="131" customWidth="1"/>
    <col min="13068" max="13068" width="13.140625" style="131" customWidth="1"/>
    <col min="13069" max="13069" width="1.5703125" style="131" customWidth="1"/>
    <col min="13070" max="13314" width="11.140625" style="131"/>
    <col min="13315" max="13315" width="14.42578125" style="131" customWidth="1"/>
    <col min="13316" max="13316" width="39.42578125" style="131" customWidth="1"/>
    <col min="13317" max="13317" width="8.7109375" style="131" customWidth="1"/>
    <col min="13318" max="13318" width="12.28515625" style="131" customWidth="1"/>
    <col min="13319" max="13319" width="3.140625" style="131" customWidth="1"/>
    <col min="13320" max="13320" width="12.28515625" style="131" customWidth="1"/>
    <col min="13321" max="13321" width="3.140625" style="131" customWidth="1"/>
    <col min="13322" max="13322" width="14.42578125" style="131" customWidth="1"/>
    <col min="13323" max="13323" width="1.28515625" style="131" customWidth="1"/>
    <col min="13324" max="13324" width="13.140625" style="131" customWidth="1"/>
    <col min="13325" max="13325" width="1.5703125" style="131" customWidth="1"/>
    <col min="13326" max="13570" width="11.140625" style="131"/>
    <col min="13571" max="13571" width="14.42578125" style="131" customWidth="1"/>
    <col min="13572" max="13572" width="39.42578125" style="131" customWidth="1"/>
    <col min="13573" max="13573" width="8.7109375" style="131" customWidth="1"/>
    <col min="13574" max="13574" width="12.28515625" style="131" customWidth="1"/>
    <col min="13575" max="13575" width="3.140625" style="131" customWidth="1"/>
    <col min="13576" max="13576" width="12.28515625" style="131" customWidth="1"/>
    <col min="13577" max="13577" width="3.140625" style="131" customWidth="1"/>
    <col min="13578" max="13578" width="14.42578125" style="131" customWidth="1"/>
    <col min="13579" max="13579" width="1.28515625" style="131" customWidth="1"/>
    <col min="13580" max="13580" width="13.140625" style="131" customWidth="1"/>
    <col min="13581" max="13581" width="1.5703125" style="131" customWidth="1"/>
    <col min="13582" max="13826" width="11.140625" style="131"/>
    <col min="13827" max="13827" width="14.42578125" style="131" customWidth="1"/>
    <col min="13828" max="13828" width="39.42578125" style="131" customWidth="1"/>
    <col min="13829" max="13829" width="8.7109375" style="131" customWidth="1"/>
    <col min="13830" max="13830" width="12.28515625" style="131" customWidth="1"/>
    <col min="13831" max="13831" width="3.140625" style="131" customWidth="1"/>
    <col min="13832" max="13832" width="12.28515625" style="131" customWidth="1"/>
    <col min="13833" max="13833" width="3.140625" style="131" customWidth="1"/>
    <col min="13834" max="13834" width="14.42578125" style="131" customWidth="1"/>
    <col min="13835" max="13835" width="1.28515625" style="131" customWidth="1"/>
    <col min="13836" max="13836" width="13.140625" style="131" customWidth="1"/>
    <col min="13837" max="13837" width="1.5703125" style="131" customWidth="1"/>
    <col min="13838" max="14082" width="11.140625" style="131"/>
    <col min="14083" max="14083" width="14.42578125" style="131" customWidth="1"/>
    <col min="14084" max="14084" width="39.42578125" style="131" customWidth="1"/>
    <col min="14085" max="14085" width="8.7109375" style="131" customWidth="1"/>
    <col min="14086" max="14086" width="12.28515625" style="131" customWidth="1"/>
    <col min="14087" max="14087" width="3.140625" style="131" customWidth="1"/>
    <col min="14088" max="14088" width="12.28515625" style="131" customWidth="1"/>
    <col min="14089" max="14089" width="3.140625" style="131" customWidth="1"/>
    <col min="14090" max="14090" width="14.42578125" style="131" customWidth="1"/>
    <col min="14091" max="14091" width="1.28515625" style="131" customWidth="1"/>
    <col min="14092" max="14092" width="13.140625" style="131" customWidth="1"/>
    <col min="14093" max="14093" width="1.5703125" style="131" customWidth="1"/>
    <col min="14094" max="14338" width="11.140625" style="131"/>
    <col min="14339" max="14339" width="14.42578125" style="131" customWidth="1"/>
    <col min="14340" max="14340" width="39.42578125" style="131" customWidth="1"/>
    <col min="14341" max="14341" width="8.7109375" style="131" customWidth="1"/>
    <col min="14342" max="14342" width="12.28515625" style="131" customWidth="1"/>
    <col min="14343" max="14343" width="3.140625" style="131" customWidth="1"/>
    <col min="14344" max="14344" width="12.28515625" style="131" customWidth="1"/>
    <col min="14345" max="14345" width="3.140625" style="131" customWidth="1"/>
    <col min="14346" max="14346" width="14.42578125" style="131" customWidth="1"/>
    <col min="14347" max="14347" width="1.28515625" style="131" customWidth="1"/>
    <col min="14348" max="14348" width="13.140625" style="131" customWidth="1"/>
    <col min="14349" max="14349" width="1.5703125" style="131" customWidth="1"/>
    <col min="14350" max="14594" width="11.140625" style="131"/>
    <col min="14595" max="14595" width="14.42578125" style="131" customWidth="1"/>
    <col min="14596" max="14596" width="39.42578125" style="131" customWidth="1"/>
    <col min="14597" max="14597" width="8.7109375" style="131" customWidth="1"/>
    <col min="14598" max="14598" width="12.28515625" style="131" customWidth="1"/>
    <col min="14599" max="14599" width="3.140625" style="131" customWidth="1"/>
    <col min="14600" max="14600" width="12.28515625" style="131" customWidth="1"/>
    <col min="14601" max="14601" width="3.140625" style="131" customWidth="1"/>
    <col min="14602" max="14602" width="14.42578125" style="131" customWidth="1"/>
    <col min="14603" max="14603" width="1.28515625" style="131" customWidth="1"/>
    <col min="14604" max="14604" width="13.140625" style="131" customWidth="1"/>
    <col min="14605" max="14605" width="1.5703125" style="131" customWidth="1"/>
    <col min="14606" max="14850" width="11.140625" style="131"/>
    <col min="14851" max="14851" width="14.42578125" style="131" customWidth="1"/>
    <col min="14852" max="14852" width="39.42578125" style="131" customWidth="1"/>
    <col min="14853" max="14853" width="8.7109375" style="131" customWidth="1"/>
    <col min="14854" max="14854" width="12.28515625" style="131" customWidth="1"/>
    <col min="14855" max="14855" width="3.140625" style="131" customWidth="1"/>
    <col min="14856" max="14856" width="12.28515625" style="131" customWidth="1"/>
    <col min="14857" max="14857" width="3.140625" style="131" customWidth="1"/>
    <col min="14858" max="14858" width="14.42578125" style="131" customWidth="1"/>
    <col min="14859" max="14859" width="1.28515625" style="131" customWidth="1"/>
    <col min="14860" max="14860" width="13.140625" style="131" customWidth="1"/>
    <col min="14861" max="14861" width="1.5703125" style="131" customWidth="1"/>
    <col min="14862" max="15106" width="11.140625" style="131"/>
    <col min="15107" max="15107" width="14.42578125" style="131" customWidth="1"/>
    <col min="15108" max="15108" width="39.42578125" style="131" customWidth="1"/>
    <col min="15109" max="15109" width="8.7109375" style="131" customWidth="1"/>
    <col min="15110" max="15110" width="12.28515625" style="131" customWidth="1"/>
    <col min="15111" max="15111" width="3.140625" style="131" customWidth="1"/>
    <col min="15112" max="15112" width="12.28515625" style="131" customWidth="1"/>
    <col min="15113" max="15113" width="3.140625" style="131" customWidth="1"/>
    <col min="15114" max="15114" width="14.42578125" style="131" customWidth="1"/>
    <col min="15115" max="15115" width="1.28515625" style="131" customWidth="1"/>
    <col min="15116" max="15116" width="13.140625" style="131" customWidth="1"/>
    <col min="15117" max="15117" width="1.5703125" style="131" customWidth="1"/>
    <col min="15118" max="15362" width="11.140625" style="131"/>
    <col min="15363" max="15363" width="14.42578125" style="131" customWidth="1"/>
    <col min="15364" max="15364" width="39.42578125" style="131" customWidth="1"/>
    <col min="15365" max="15365" width="8.7109375" style="131" customWidth="1"/>
    <col min="15366" max="15366" width="12.28515625" style="131" customWidth="1"/>
    <col min="15367" max="15367" width="3.140625" style="131" customWidth="1"/>
    <col min="15368" max="15368" width="12.28515625" style="131" customWidth="1"/>
    <col min="15369" max="15369" width="3.140625" style="131" customWidth="1"/>
    <col min="15370" max="15370" width="14.42578125" style="131" customWidth="1"/>
    <col min="15371" max="15371" width="1.28515625" style="131" customWidth="1"/>
    <col min="15372" max="15372" width="13.140625" style="131" customWidth="1"/>
    <col min="15373" max="15373" width="1.5703125" style="131" customWidth="1"/>
    <col min="15374" max="15618" width="11.140625" style="131"/>
    <col min="15619" max="15619" width="14.42578125" style="131" customWidth="1"/>
    <col min="15620" max="15620" width="39.42578125" style="131" customWidth="1"/>
    <col min="15621" max="15621" width="8.7109375" style="131" customWidth="1"/>
    <col min="15622" max="15622" width="12.28515625" style="131" customWidth="1"/>
    <col min="15623" max="15623" width="3.140625" style="131" customWidth="1"/>
    <col min="15624" max="15624" width="12.28515625" style="131" customWidth="1"/>
    <col min="15625" max="15625" width="3.140625" style="131" customWidth="1"/>
    <col min="15626" max="15626" width="14.42578125" style="131" customWidth="1"/>
    <col min="15627" max="15627" width="1.28515625" style="131" customWidth="1"/>
    <col min="15628" max="15628" width="13.140625" style="131" customWidth="1"/>
    <col min="15629" max="15629" width="1.5703125" style="131" customWidth="1"/>
    <col min="15630" max="15874" width="11.140625" style="131"/>
    <col min="15875" max="15875" width="14.42578125" style="131" customWidth="1"/>
    <col min="15876" max="15876" width="39.42578125" style="131" customWidth="1"/>
    <col min="15877" max="15877" width="8.7109375" style="131" customWidth="1"/>
    <col min="15878" max="15878" width="12.28515625" style="131" customWidth="1"/>
    <col min="15879" max="15879" width="3.140625" style="131" customWidth="1"/>
    <col min="15880" max="15880" width="12.28515625" style="131" customWidth="1"/>
    <col min="15881" max="15881" width="3.140625" style="131" customWidth="1"/>
    <col min="15882" max="15882" width="14.42578125" style="131" customWidth="1"/>
    <col min="15883" max="15883" width="1.28515625" style="131" customWidth="1"/>
    <col min="15884" max="15884" width="13.140625" style="131" customWidth="1"/>
    <col min="15885" max="15885" width="1.5703125" style="131" customWidth="1"/>
    <col min="15886" max="16130" width="11.140625" style="131"/>
    <col min="16131" max="16131" width="14.42578125" style="131" customWidth="1"/>
    <col min="16132" max="16132" width="39.42578125" style="131" customWidth="1"/>
    <col min="16133" max="16133" width="8.7109375" style="131" customWidth="1"/>
    <col min="16134" max="16134" width="12.28515625" style="131" customWidth="1"/>
    <col min="16135" max="16135" width="3.140625" style="131" customWidth="1"/>
    <col min="16136" max="16136" width="12.28515625" style="131" customWidth="1"/>
    <col min="16137" max="16137" width="3.140625" style="131" customWidth="1"/>
    <col min="16138" max="16138" width="14.42578125" style="131" customWidth="1"/>
    <col min="16139" max="16139" width="1.28515625" style="131" customWidth="1"/>
    <col min="16140" max="16140" width="13.140625" style="131" customWidth="1"/>
    <col min="16141" max="16141" width="1.5703125" style="131" customWidth="1"/>
    <col min="16142" max="16384" width="11.140625" style="131"/>
  </cols>
  <sheetData>
    <row r="1" spans="1:18" ht="115.5" customHeight="1" x14ac:dyDescent="0.25">
      <c r="A1" s="252" t="s">
        <v>97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</row>
    <row r="2" spans="1:18" ht="26.25" x14ac:dyDescent="0.4">
      <c r="A2" s="64"/>
      <c r="B2" s="64"/>
      <c r="C2" s="64"/>
      <c r="D2" s="64"/>
      <c r="E2" s="64"/>
      <c r="F2" s="64"/>
      <c r="G2" s="64"/>
    </row>
    <row r="3" spans="1:18" ht="23.25" x14ac:dyDescent="0.35">
      <c r="A3" s="257" t="s">
        <v>98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4" spans="1:18" x14ac:dyDescent="0.25">
      <c r="A4"/>
      <c r="B4"/>
      <c r="C4"/>
      <c r="D4"/>
      <c r="E4"/>
      <c r="F4"/>
      <c r="G4"/>
    </row>
    <row r="5" spans="1:18" x14ac:dyDescent="0.25">
      <c r="A5"/>
      <c r="B5"/>
      <c r="C5"/>
      <c r="D5"/>
      <c r="E5"/>
      <c r="F5"/>
      <c r="G5"/>
    </row>
    <row r="6" spans="1:18" x14ac:dyDescent="0.25">
      <c r="A6"/>
      <c r="B6"/>
      <c r="C6"/>
      <c r="D6"/>
      <c r="E6"/>
      <c r="F6"/>
      <c r="G6"/>
    </row>
    <row r="7" spans="1:18" x14ac:dyDescent="0.25">
      <c r="A7"/>
      <c r="B7"/>
      <c r="C7"/>
      <c r="D7"/>
      <c r="E7"/>
      <c r="F7"/>
      <c r="G7"/>
    </row>
    <row r="8" spans="1:18" ht="18.75" x14ac:dyDescent="0.3">
      <c r="A8" s="278" t="s">
        <v>184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</row>
    <row r="9" spans="1:18" x14ac:dyDescent="0.25">
      <c r="K9" s="132"/>
    </row>
    <row r="10" spans="1:18" s="133" customFormat="1" ht="15" customHeight="1" x14ac:dyDescent="0.25">
      <c r="A10" s="279" t="s">
        <v>181</v>
      </c>
      <c r="B10" s="279"/>
      <c r="C10" s="279"/>
      <c r="D10" s="279"/>
      <c r="E10" s="279"/>
      <c r="F10" s="279"/>
      <c r="G10" s="279"/>
      <c r="H10" s="279"/>
      <c r="I10" s="279"/>
      <c r="J10" s="279"/>
      <c r="M10" s="279" t="s">
        <v>182</v>
      </c>
      <c r="N10" s="279"/>
      <c r="O10" s="279"/>
      <c r="P10" s="279"/>
      <c r="Q10" s="279"/>
      <c r="R10" s="279"/>
    </row>
    <row r="11" spans="1:18" s="133" customFormat="1" ht="12.75" thickBot="1" x14ac:dyDescent="0.25"/>
    <row r="12" spans="1:18" s="133" customFormat="1" ht="14.45" customHeight="1" x14ac:dyDescent="0.2">
      <c r="A12" s="134"/>
      <c r="B12" s="135" t="s">
        <v>62</v>
      </c>
      <c r="C12" s="136" t="s">
        <v>62</v>
      </c>
      <c r="D12" s="137"/>
      <c r="E12" s="138" t="s">
        <v>114</v>
      </c>
      <c r="F12" s="139"/>
      <c r="G12" s="140"/>
      <c r="H12" s="141"/>
      <c r="I12" s="139"/>
      <c r="J12" s="139"/>
      <c r="K12" s="142"/>
      <c r="O12" s="137"/>
      <c r="P12" s="138" t="s">
        <v>178</v>
      </c>
      <c r="Q12" s="139"/>
      <c r="R12" s="140"/>
    </row>
    <row r="13" spans="1:18" s="133" customFormat="1" ht="12" customHeight="1" x14ac:dyDescent="0.2">
      <c r="A13" s="143"/>
      <c r="B13" s="144" t="s">
        <v>62</v>
      </c>
      <c r="C13" s="145"/>
      <c r="D13" s="146"/>
      <c r="E13" s="147" t="s">
        <v>115</v>
      </c>
      <c r="F13" s="148"/>
      <c r="G13" s="149"/>
      <c r="H13" s="148"/>
      <c r="I13" s="147" t="s">
        <v>116</v>
      </c>
      <c r="J13" s="148"/>
      <c r="K13" s="150"/>
      <c r="O13" s="146"/>
      <c r="P13" s="147"/>
      <c r="Q13" s="148"/>
      <c r="R13" s="149"/>
    </row>
    <row r="14" spans="1:18" s="133" customFormat="1" ht="12" customHeight="1" x14ac:dyDescent="0.2">
      <c r="A14" s="143"/>
      <c r="B14" s="144"/>
      <c r="C14" s="145"/>
      <c r="D14" s="151"/>
      <c r="E14" s="152" t="s">
        <v>117</v>
      </c>
      <c r="F14" s="153"/>
      <c r="G14" s="154"/>
      <c r="H14" s="155"/>
      <c r="I14" s="156" t="s">
        <v>118</v>
      </c>
      <c r="J14" s="153"/>
      <c r="K14" s="157"/>
      <c r="O14" s="151"/>
      <c r="P14" s="152"/>
      <c r="Q14" s="153"/>
      <c r="R14" s="154"/>
    </row>
    <row r="15" spans="1:18" s="133" customFormat="1" ht="12" customHeight="1" x14ac:dyDescent="0.2">
      <c r="A15" s="143" t="s">
        <v>119</v>
      </c>
      <c r="B15" s="144" t="s">
        <v>17</v>
      </c>
      <c r="C15" s="145" t="s">
        <v>120</v>
      </c>
      <c r="D15" s="158"/>
      <c r="E15" s="159" t="s">
        <v>121</v>
      </c>
      <c r="F15" s="160"/>
      <c r="G15" s="161"/>
      <c r="H15" s="160"/>
      <c r="I15" s="159" t="s">
        <v>121</v>
      </c>
      <c r="J15" s="160"/>
      <c r="K15" s="162"/>
      <c r="M15" s="222" t="s">
        <v>17</v>
      </c>
      <c r="N15" s="223" t="s">
        <v>120</v>
      </c>
      <c r="O15" s="158"/>
      <c r="P15" s="159" t="s">
        <v>121</v>
      </c>
      <c r="Q15" s="160"/>
      <c r="R15" s="161"/>
    </row>
    <row r="16" spans="1:18" s="133" customFormat="1" ht="12" customHeight="1" x14ac:dyDescent="0.2">
      <c r="A16" s="143" t="s">
        <v>122</v>
      </c>
      <c r="B16" s="163"/>
      <c r="C16" s="164"/>
      <c r="D16" s="165" t="s">
        <v>19</v>
      </c>
      <c r="E16" s="166"/>
      <c r="F16" s="167" t="s">
        <v>20</v>
      </c>
      <c r="G16" s="168" t="s">
        <v>62</v>
      </c>
      <c r="H16" s="166" t="s">
        <v>19</v>
      </c>
      <c r="I16" s="166"/>
      <c r="J16" s="169" t="s">
        <v>20</v>
      </c>
      <c r="K16" s="162"/>
      <c r="M16" s="163"/>
      <c r="N16" s="224"/>
      <c r="O16" s="165" t="s">
        <v>19</v>
      </c>
      <c r="P16" s="166"/>
      <c r="Q16" s="167" t="s">
        <v>20</v>
      </c>
      <c r="R16" s="168" t="s">
        <v>62</v>
      </c>
    </row>
    <row r="17" spans="1:25" s="133" customFormat="1" ht="12" customHeight="1" x14ac:dyDescent="0.25">
      <c r="A17" s="170"/>
      <c r="B17" s="171" t="s">
        <v>63</v>
      </c>
      <c r="C17" s="172" t="s">
        <v>64</v>
      </c>
      <c r="D17" s="173" t="s">
        <v>65</v>
      </c>
      <c r="E17" s="174"/>
      <c r="F17" s="175" t="s">
        <v>66</v>
      </c>
      <c r="G17" s="175"/>
      <c r="H17" s="173" t="s">
        <v>67</v>
      </c>
      <c r="I17" s="174"/>
      <c r="J17" s="175" t="s">
        <v>68</v>
      </c>
      <c r="K17" s="176"/>
      <c r="M17" s="171"/>
      <c r="N17" s="172"/>
      <c r="O17" s="173" t="s">
        <v>65</v>
      </c>
      <c r="P17" s="174"/>
      <c r="Q17" s="175" t="s">
        <v>66</v>
      </c>
      <c r="R17" s="210"/>
      <c r="T17"/>
      <c r="U17"/>
      <c r="V17"/>
      <c r="W17"/>
      <c r="X17"/>
      <c r="Y17"/>
    </row>
    <row r="18" spans="1:25" s="133" customFormat="1" ht="18" customHeight="1" x14ac:dyDescent="0.25">
      <c r="A18" s="177"/>
      <c r="B18" s="178" t="s">
        <v>123</v>
      </c>
      <c r="C18" s="179"/>
      <c r="D18" s="180" t="s">
        <v>62</v>
      </c>
      <c r="E18" s="181"/>
      <c r="F18" s="159" t="s">
        <v>62</v>
      </c>
      <c r="G18" s="160"/>
      <c r="H18" s="180" t="s">
        <v>62</v>
      </c>
      <c r="I18" s="181"/>
      <c r="J18" s="159" t="s">
        <v>62</v>
      </c>
      <c r="K18" s="182"/>
      <c r="L18" s="183"/>
      <c r="M18" s="178"/>
      <c r="N18" s="179"/>
      <c r="O18" s="180" t="s">
        <v>62</v>
      </c>
      <c r="P18" s="181"/>
      <c r="Q18" s="159" t="s">
        <v>62</v>
      </c>
      <c r="R18" s="161"/>
      <c r="T18"/>
      <c r="U18"/>
      <c r="V18"/>
      <c r="W18"/>
      <c r="X18"/>
      <c r="Y18"/>
    </row>
    <row r="19" spans="1:25" s="133" customFormat="1" ht="13.9" customHeight="1" x14ac:dyDescent="0.25">
      <c r="A19" s="184" t="s">
        <v>124</v>
      </c>
      <c r="B19" s="185" t="s">
        <v>125</v>
      </c>
      <c r="C19" s="145" t="s">
        <v>38</v>
      </c>
      <c r="D19" s="211">
        <v>14.6</v>
      </c>
      <c r="E19" s="216"/>
      <c r="F19" s="214">
        <v>1.1000000000000001</v>
      </c>
      <c r="G19" s="218"/>
      <c r="H19" s="211">
        <v>2400</v>
      </c>
      <c r="I19" s="181"/>
      <c r="J19" s="187"/>
      <c r="K19" s="182"/>
      <c r="L19" s="183"/>
      <c r="M19" s="185" t="s">
        <v>125</v>
      </c>
      <c r="N19" s="145" t="s">
        <v>38</v>
      </c>
      <c r="O19" s="242">
        <f>+D19-H19</f>
        <v>-2385.4</v>
      </c>
      <c r="P19" s="181"/>
      <c r="Q19" s="212">
        <f>+F19-J19</f>
        <v>1.1000000000000001</v>
      </c>
      <c r="R19" s="161"/>
      <c r="T19"/>
      <c r="U19"/>
      <c r="V19"/>
      <c r="W19"/>
      <c r="X19"/>
      <c r="Y19"/>
    </row>
    <row r="20" spans="1:25" s="133" customFormat="1" ht="13.9" customHeight="1" x14ac:dyDescent="0.25">
      <c r="A20" s="184" t="s">
        <v>126</v>
      </c>
      <c r="B20" s="185" t="s">
        <v>127</v>
      </c>
      <c r="C20" s="145" t="s">
        <v>40</v>
      </c>
      <c r="D20" s="212">
        <v>3</v>
      </c>
      <c r="E20" s="216"/>
      <c r="F20" s="217">
        <v>1</v>
      </c>
      <c r="G20" s="218"/>
      <c r="H20" s="211">
        <v>1</v>
      </c>
      <c r="I20" s="181"/>
      <c r="J20" s="187"/>
      <c r="K20" s="182"/>
      <c r="L20" s="183"/>
      <c r="M20" s="185" t="s">
        <v>127</v>
      </c>
      <c r="N20" s="145" t="s">
        <v>40</v>
      </c>
      <c r="O20" s="212">
        <f>+D20-H20</f>
        <v>2</v>
      </c>
      <c r="P20" s="181"/>
      <c r="Q20" s="212">
        <f t="shared" ref="Q19:Q25" si="0">+F20-J20</f>
        <v>1</v>
      </c>
      <c r="R20" s="161"/>
      <c r="T20"/>
      <c r="U20"/>
      <c r="V20"/>
      <c r="W20"/>
      <c r="X20"/>
      <c r="Y20"/>
    </row>
    <row r="21" spans="1:25" s="133" customFormat="1" ht="13.9" customHeight="1" x14ac:dyDescent="0.25">
      <c r="A21" s="184" t="s">
        <v>128</v>
      </c>
      <c r="B21" s="185" t="s">
        <v>129</v>
      </c>
      <c r="C21" s="145" t="s">
        <v>40</v>
      </c>
      <c r="D21" s="211">
        <v>21.5</v>
      </c>
      <c r="E21" s="216"/>
      <c r="F21" s="214">
        <v>2</v>
      </c>
      <c r="G21" s="218"/>
      <c r="H21" s="211">
        <v>4</v>
      </c>
      <c r="I21" s="181"/>
      <c r="J21" s="187"/>
      <c r="K21" s="182"/>
      <c r="L21" s="183"/>
      <c r="M21" s="185" t="s">
        <v>129</v>
      </c>
      <c r="N21" s="145" t="s">
        <v>40</v>
      </c>
      <c r="O21" s="211">
        <f t="shared" ref="O19:O25" si="1">+D21-H21</f>
        <v>17.5</v>
      </c>
      <c r="P21" s="181"/>
      <c r="Q21" s="212">
        <f t="shared" si="0"/>
        <v>2</v>
      </c>
      <c r="R21" s="161"/>
      <c r="T21"/>
      <c r="U21"/>
      <c r="V21"/>
      <c r="W21"/>
      <c r="X21"/>
      <c r="Y21"/>
    </row>
    <row r="22" spans="1:25" s="133" customFormat="1" ht="13.9" customHeight="1" x14ac:dyDescent="0.25">
      <c r="A22" s="184" t="s">
        <v>130</v>
      </c>
      <c r="B22" s="185" t="s">
        <v>131</v>
      </c>
      <c r="C22" s="145" t="s">
        <v>40</v>
      </c>
      <c r="D22" s="212">
        <v>370</v>
      </c>
      <c r="E22" s="216"/>
      <c r="F22" s="217">
        <v>2400</v>
      </c>
      <c r="G22" s="218"/>
      <c r="H22" s="219">
        <v>0</v>
      </c>
      <c r="I22" s="220"/>
      <c r="J22" s="219">
        <v>0</v>
      </c>
      <c r="K22" s="191"/>
      <c r="L22" s="183"/>
      <c r="M22" s="185" t="s">
        <v>131</v>
      </c>
      <c r="N22" s="145" t="s">
        <v>40</v>
      </c>
      <c r="O22" s="212">
        <f>+D22-H22</f>
        <v>370</v>
      </c>
      <c r="P22" s="181"/>
      <c r="Q22" s="212">
        <f t="shared" si="0"/>
        <v>2400</v>
      </c>
      <c r="R22" s="161"/>
      <c r="T22"/>
      <c r="U22"/>
      <c r="V22"/>
      <c r="W22"/>
      <c r="X22"/>
      <c r="Y22"/>
    </row>
    <row r="23" spans="1:25" s="133" customFormat="1" ht="13.9" customHeight="1" x14ac:dyDescent="0.25">
      <c r="A23" s="184" t="s">
        <v>133</v>
      </c>
      <c r="B23" s="185" t="s">
        <v>134</v>
      </c>
      <c r="C23" s="145" t="s">
        <v>40</v>
      </c>
      <c r="D23" s="211">
        <v>31.5</v>
      </c>
      <c r="E23" s="216"/>
      <c r="F23" s="214">
        <v>7.5</v>
      </c>
      <c r="G23" s="218"/>
      <c r="H23" s="215">
        <v>15</v>
      </c>
      <c r="I23" s="192"/>
      <c r="J23" s="193"/>
      <c r="K23" s="194"/>
      <c r="M23" s="185" t="s">
        <v>134</v>
      </c>
      <c r="N23" s="145" t="s">
        <v>40</v>
      </c>
      <c r="O23" s="211">
        <f t="shared" si="1"/>
        <v>16.5</v>
      </c>
      <c r="P23" s="181"/>
      <c r="Q23" s="212">
        <f t="shared" si="0"/>
        <v>7.5</v>
      </c>
      <c r="R23" s="161"/>
      <c r="T23"/>
      <c r="U23"/>
      <c r="V23"/>
      <c r="W23"/>
      <c r="X23"/>
      <c r="Y23"/>
    </row>
    <row r="24" spans="1:25" s="133" customFormat="1" ht="13.9" customHeight="1" x14ac:dyDescent="0.25">
      <c r="A24" s="184" t="s">
        <v>135</v>
      </c>
      <c r="B24" s="185" t="s">
        <v>136</v>
      </c>
      <c r="C24" s="145" t="s">
        <v>38</v>
      </c>
      <c r="D24" s="211">
        <v>3174.5</v>
      </c>
      <c r="E24" s="216"/>
      <c r="F24" s="214">
        <v>4569</v>
      </c>
      <c r="G24" s="218"/>
      <c r="H24" s="219">
        <v>0</v>
      </c>
      <c r="I24" s="220"/>
      <c r="J24" s="219">
        <v>0</v>
      </c>
      <c r="K24" s="191"/>
      <c r="M24" s="185" t="s">
        <v>136</v>
      </c>
      <c r="N24" s="145" t="s">
        <v>38</v>
      </c>
      <c r="O24" s="211">
        <f t="shared" si="1"/>
        <v>3174.5</v>
      </c>
      <c r="P24" s="181"/>
      <c r="Q24" s="212">
        <f t="shared" si="0"/>
        <v>4569</v>
      </c>
      <c r="R24" s="161"/>
      <c r="T24"/>
      <c r="U24"/>
      <c r="V24"/>
      <c r="W24"/>
      <c r="X24"/>
      <c r="Y24"/>
    </row>
    <row r="25" spans="1:25" s="133" customFormat="1" ht="13.9" customHeight="1" x14ac:dyDescent="0.25">
      <c r="A25" s="184" t="s">
        <v>137</v>
      </c>
      <c r="B25" s="185" t="s">
        <v>138</v>
      </c>
      <c r="C25" s="145" t="s">
        <v>38</v>
      </c>
      <c r="D25" s="211">
        <v>3977.2</v>
      </c>
      <c r="E25" s="216"/>
      <c r="F25" s="214">
        <v>358.6</v>
      </c>
      <c r="G25" s="218"/>
      <c r="H25" s="219">
        <v>0</v>
      </c>
      <c r="I25" s="220"/>
      <c r="J25" s="219">
        <v>0</v>
      </c>
      <c r="K25" s="191"/>
      <c r="M25" s="185" t="s">
        <v>138</v>
      </c>
      <c r="N25" s="145" t="s">
        <v>38</v>
      </c>
      <c r="O25" s="211">
        <f t="shared" si="1"/>
        <v>3977.2</v>
      </c>
      <c r="P25" s="181"/>
      <c r="Q25" s="212">
        <f t="shared" si="0"/>
        <v>358.6</v>
      </c>
      <c r="R25" s="161"/>
      <c r="T25"/>
      <c r="U25"/>
      <c r="V25"/>
      <c r="W25"/>
      <c r="X25"/>
      <c r="Y25"/>
    </row>
    <row r="26" spans="1:25" s="133" customFormat="1" ht="13.9" customHeight="1" x14ac:dyDescent="0.25">
      <c r="A26" s="184" t="s">
        <v>139</v>
      </c>
      <c r="B26" s="185" t="s">
        <v>140</v>
      </c>
      <c r="C26" s="145" t="s">
        <v>47</v>
      </c>
      <c r="D26" s="211">
        <v>79.8</v>
      </c>
      <c r="E26" s="213"/>
      <c r="F26" s="214">
        <v>73.599999999999994</v>
      </c>
      <c r="G26" s="218"/>
      <c r="H26" s="219">
        <v>0</v>
      </c>
      <c r="I26" s="220"/>
      <c r="J26" s="219">
        <v>0</v>
      </c>
      <c r="K26" s="191"/>
      <c r="M26" s="185" t="s">
        <v>140</v>
      </c>
      <c r="N26" s="145" t="s">
        <v>47</v>
      </c>
      <c r="O26" s="211">
        <f>100*O24/O25</f>
        <v>79.817459519259785</v>
      </c>
      <c r="P26" s="181"/>
      <c r="Q26" s="245">
        <f>100*Q24/Q25</f>
        <v>1274.1215839375348</v>
      </c>
      <c r="R26" s="161"/>
      <c r="T26"/>
      <c r="U26"/>
      <c r="V26"/>
      <c r="W26"/>
      <c r="X26"/>
      <c r="Y26"/>
    </row>
    <row r="27" spans="1:25" s="133" customFormat="1" ht="24" customHeight="1" x14ac:dyDescent="0.25">
      <c r="A27" s="184" t="s">
        <v>141</v>
      </c>
      <c r="B27" s="195" t="s">
        <v>142</v>
      </c>
      <c r="C27" s="145" t="s">
        <v>38</v>
      </c>
      <c r="D27" s="211">
        <v>317.45</v>
      </c>
      <c r="E27" s="213"/>
      <c r="F27" s="214">
        <v>26.4</v>
      </c>
      <c r="G27" s="218"/>
      <c r="H27" s="219">
        <v>0</v>
      </c>
      <c r="I27" s="220"/>
      <c r="J27" s="219">
        <v>0</v>
      </c>
      <c r="K27" s="191"/>
      <c r="M27" s="195" t="s">
        <v>142</v>
      </c>
      <c r="N27" s="145" t="s">
        <v>38</v>
      </c>
      <c r="O27" s="211">
        <f>+D27-H27</f>
        <v>317.45</v>
      </c>
      <c r="P27" s="181"/>
      <c r="Q27" s="212">
        <f>+F27-J27</f>
        <v>26.4</v>
      </c>
      <c r="R27" s="161"/>
      <c r="T27"/>
      <c r="U27"/>
      <c r="V27"/>
      <c r="W27"/>
      <c r="X27"/>
      <c r="Y27"/>
    </row>
    <row r="28" spans="1:25" s="133" customFormat="1" ht="13.9" customHeight="1" x14ac:dyDescent="0.25">
      <c r="A28" s="184" t="s">
        <v>143</v>
      </c>
      <c r="B28" s="185" t="s">
        <v>144</v>
      </c>
      <c r="C28" s="145" t="s">
        <v>38</v>
      </c>
      <c r="D28" s="211">
        <v>190.9</v>
      </c>
      <c r="E28" s="213"/>
      <c r="F28" s="214">
        <v>8.25</v>
      </c>
      <c r="G28" s="218"/>
      <c r="H28" s="211">
        <v>36</v>
      </c>
      <c r="I28" s="181"/>
      <c r="J28" s="187"/>
      <c r="K28" s="182"/>
      <c r="M28" s="185" t="s">
        <v>144</v>
      </c>
      <c r="N28" s="145" t="s">
        <v>38</v>
      </c>
      <c r="O28" s="211">
        <f>+D28-H28</f>
        <v>154.9</v>
      </c>
      <c r="P28" s="181"/>
      <c r="Q28" s="212">
        <f>+F28-J28</f>
        <v>8.25</v>
      </c>
      <c r="R28" s="161"/>
      <c r="T28"/>
      <c r="U28"/>
      <c r="V28"/>
      <c r="W28"/>
      <c r="X28"/>
      <c r="Y28"/>
    </row>
    <row r="29" spans="1:25" s="133" customFormat="1" ht="13.9" customHeight="1" x14ac:dyDescent="0.25">
      <c r="A29" s="184" t="s">
        <v>145</v>
      </c>
      <c r="B29" s="185" t="s">
        <v>146</v>
      </c>
      <c r="C29" s="145" t="s">
        <v>38</v>
      </c>
      <c r="D29" s="211">
        <v>0</v>
      </c>
      <c r="E29" s="213"/>
      <c r="F29" s="214">
        <v>0</v>
      </c>
      <c r="G29" s="218"/>
      <c r="H29" s="211">
        <v>0</v>
      </c>
      <c r="I29" s="181"/>
      <c r="J29" s="187"/>
      <c r="K29" s="182"/>
      <c r="M29" s="185" t="s">
        <v>146</v>
      </c>
      <c r="N29" s="145" t="s">
        <v>38</v>
      </c>
      <c r="O29" s="211">
        <f>+D29-H29</f>
        <v>0</v>
      </c>
      <c r="P29" s="181"/>
      <c r="Q29" s="212">
        <f>+F29-J29</f>
        <v>0</v>
      </c>
      <c r="R29" s="161"/>
      <c r="T29"/>
      <c r="U29"/>
      <c r="V29"/>
      <c r="W29"/>
      <c r="X29"/>
      <c r="Y29"/>
    </row>
    <row r="30" spans="1:25" s="133" customFormat="1" ht="13.9" customHeight="1" x14ac:dyDescent="0.25">
      <c r="A30" s="184" t="s">
        <v>147</v>
      </c>
      <c r="B30" s="185" t="s">
        <v>148</v>
      </c>
      <c r="C30" s="145" t="s">
        <v>38</v>
      </c>
      <c r="D30" s="211">
        <v>508.35</v>
      </c>
      <c r="E30" s="213"/>
      <c r="F30" s="214">
        <v>34.65</v>
      </c>
      <c r="G30" s="218"/>
      <c r="H30" s="211">
        <v>36</v>
      </c>
      <c r="I30" s="181"/>
      <c r="J30" s="187"/>
      <c r="K30" s="182"/>
      <c r="M30" s="185" t="s">
        <v>148</v>
      </c>
      <c r="N30" s="145" t="s">
        <v>38</v>
      </c>
      <c r="O30" s="211">
        <f>+D30-H30</f>
        <v>472.35</v>
      </c>
      <c r="P30" s="181"/>
      <c r="Q30" s="212">
        <f>+F30-J30</f>
        <v>34.65</v>
      </c>
      <c r="R30" s="161"/>
      <c r="T30"/>
      <c r="U30"/>
      <c r="V30"/>
      <c r="W30"/>
      <c r="X30"/>
      <c r="Y30"/>
    </row>
    <row r="31" spans="1:25" s="133" customFormat="1" ht="13.9" customHeight="1" x14ac:dyDescent="0.25">
      <c r="A31" s="184" t="s">
        <v>149</v>
      </c>
      <c r="B31" s="185" t="s">
        <v>150</v>
      </c>
      <c r="C31" s="145" t="s">
        <v>38</v>
      </c>
      <c r="D31" s="211">
        <v>687.2</v>
      </c>
      <c r="E31" s="213"/>
      <c r="F31" s="214">
        <v>57.2</v>
      </c>
      <c r="G31" s="218"/>
      <c r="H31" s="211">
        <v>52.8</v>
      </c>
      <c r="I31" s="181"/>
      <c r="J31" s="187"/>
      <c r="K31" s="182"/>
      <c r="M31" s="185" t="s">
        <v>150</v>
      </c>
      <c r="N31" s="145" t="s">
        <v>38</v>
      </c>
      <c r="O31" s="211">
        <f>+D31-H31</f>
        <v>634.40000000000009</v>
      </c>
      <c r="P31" s="181"/>
      <c r="Q31" s="212">
        <f>+F31-J31</f>
        <v>57.2</v>
      </c>
      <c r="R31" s="161"/>
      <c r="T31"/>
      <c r="U31"/>
      <c r="V31"/>
      <c r="W31"/>
      <c r="X31"/>
      <c r="Y31"/>
    </row>
    <row r="32" spans="1:25" s="133" customFormat="1" ht="13.9" customHeight="1" x14ac:dyDescent="0.25">
      <c r="A32" s="184" t="s">
        <v>151</v>
      </c>
      <c r="B32" s="185" t="s">
        <v>152</v>
      </c>
      <c r="C32" s="145" t="s">
        <v>47</v>
      </c>
      <c r="D32" s="211">
        <v>74</v>
      </c>
      <c r="E32" s="216"/>
      <c r="F32" s="214">
        <v>60.6</v>
      </c>
      <c r="G32" s="218"/>
      <c r="H32" s="211">
        <v>68.2</v>
      </c>
      <c r="I32" s="181"/>
      <c r="J32" s="187"/>
      <c r="K32" s="182"/>
      <c r="M32" s="185" t="s">
        <v>152</v>
      </c>
      <c r="N32" s="145" t="s">
        <v>47</v>
      </c>
      <c r="O32" s="211">
        <f>100*O30/O31</f>
        <v>74.456179066834792</v>
      </c>
      <c r="P32" s="181"/>
      <c r="Q32" s="221">
        <f>100*Q30/Q31</f>
        <v>60.576923076923073</v>
      </c>
      <c r="R32" s="161"/>
      <c r="T32"/>
      <c r="U32"/>
      <c r="V32"/>
      <c r="W32"/>
      <c r="X32"/>
      <c r="Y32"/>
    </row>
    <row r="33" spans="1:25" s="133" customFormat="1" ht="34.15" customHeight="1" x14ac:dyDescent="0.25">
      <c r="A33" s="184" t="s">
        <v>153</v>
      </c>
      <c r="B33" s="196" t="s">
        <v>154</v>
      </c>
      <c r="C33" s="145" t="s">
        <v>38</v>
      </c>
      <c r="D33" s="186"/>
      <c r="E33" s="181"/>
      <c r="F33" s="187"/>
      <c r="G33" s="160"/>
      <c r="H33" s="186"/>
      <c r="I33" s="181"/>
      <c r="J33" s="187"/>
      <c r="K33" s="182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s="133" customFormat="1" ht="13.9" customHeight="1" x14ac:dyDescent="0.25">
      <c r="A34" s="184" t="s">
        <v>155</v>
      </c>
      <c r="B34" s="185" t="s">
        <v>156</v>
      </c>
      <c r="C34" s="145" t="s">
        <v>40</v>
      </c>
      <c r="D34" s="186"/>
      <c r="E34" s="181"/>
      <c r="F34" s="187"/>
      <c r="G34" s="160"/>
      <c r="H34" s="186"/>
      <c r="I34" s="181"/>
      <c r="J34" s="187"/>
      <c r="K34" s="182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s="133" customFormat="1" ht="13.9" customHeight="1" x14ac:dyDescent="0.25">
      <c r="A35" s="184" t="s">
        <v>157</v>
      </c>
      <c r="B35" s="185" t="s">
        <v>158</v>
      </c>
      <c r="C35" s="145" t="s">
        <v>40</v>
      </c>
      <c r="D35" s="186"/>
      <c r="E35" s="181"/>
      <c r="F35" s="187"/>
      <c r="G35" s="160"/>
      <c r="H35" s="186"/>
      <c r="I35" s="181"/>
      <c r="J35" s="187"/>
      <c r="K35" s="182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s="133" customFormat="1" ht="13.9" customHeight="1" x14ac:dyDescent="0.25">
      <c r="A36" s="184" t="s">
        <v>159</v>
      </c>
      <c r="B36" s="185" t="s">
        <v>160</v>
      </c>
      <c r="C36" s="145" t="s">
        <v>40</v>
      </c>
      <c r="D36" s="186"/>
      <c r="E36" s="181"/>
      <c r="F36" s="187"/>
      <c r="G36" s="160"/>
      <c r="H36" s="188" t="s">
        <v>132</v>
      </c>
      <c r="I36" s="189"/>
      <c r="J36" s="190" t="s">
        <v>132</v>
      </c>
      <c r="K36" s="191"/>
      <c r="L36" s="197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s="133" customFormat="1" ht="13.9" customHeight="1" x14ac:dyDescent="0.25">
      <c r="A37" s="184" t="s">
        <v>161</v>
      </c>
      <c r="B37" s="185" t="s">
        <v>162</v>
      </c>
      <c r="C37" s="145" t="s">
        <v>40</v>
      </c>
      <c r="D37" s="186"/>
      <c r="E37" s="181"/>
      <c r="F37" s="187"/>
      <c r="G37" s="160"/>
      <c r="H37" s="186"/>
      <c r="I37" s="181"/>
      <c r="J37" s="187"/>
      <c r="K37" s="182"/>
      <c r="L37" s="197"/>
      <c r="M37"/>
      <c r="N37"/>
      <c r="O37"/>
      <c r="P37"/>
      <c r="Q37"/>
      <c r="R37"/>
      <c r="S37"/>
    </row>
    <row r="38" spans="1:25" s="133" customFormat="1" ht="13.9" customHeight="1" x14ac:dyDescent="0.25">
      <c r="A38" s="184" t="s">
        <v>163</v>
      </c>
      <c r="B38" s="185" t="s">
        <v>164</v>
      </c>
      <c r="C38" s="145" t="s">
        <v>38</v>
      </c>
      <c r="D38" s="186"/>
      <c r="E38" s="181"/>
      <c r="F38" s="187"/>
      <c r="G38" s="160"/>
      <c r="H38" s="188" t="s">
        <v>132</v>
      </c>
      <c r="I38" s="189"/>
      <c r="J38" s="190" t="s">
        <v>132</v>
      </c>
      <c r="K38" s="191"/>
      <c r="L38" s="197"/>
      <c r="M38"/>
      <c r="N38"/>
      <c r="O38"/>
      <c r="P38"/>
      <c r="Q38"/>
      <c r="R38"/>
      <c r="S38"/>
    </row>
    <row r="39" spans="1:25" s="133" customFormat="1" ht="13.9" customHeight="1" x14ac:dyDescent="0.25">
      <c r="A39" s="184" t="s">
        <v>165</v>
      </c>
      <c r="B39" s="185" t="s">
        <v>166</v>
      </c>
      <c r="C39" s="145" t="s">
        <v>38</v>
      </c>
      <c r="D39" s="186"/>
      <c r="E39" s="181"/>
      <c r="F39" s="187"/>
      <c r="G39" s="160"/>
      <c r="H39" s="188" t="s">
        <v>132</v>
      </c>
      <c r="I39" s="189"/>
      <c r="J39" s="190" t="s">
        <v>132</v>
      </c>
      <c r="K39" s="191"/>
      <c r="L39" s="197"/>
      <c r="M39"/>
      <c r="N39"/>
      <c r="O39"/>
      <c r="P39"/>
      <c r="Q39"/>
      <c r="R39"/>
      <c r="S39"/>
    </row>
    <row r="40" spans="1:25" s="133" customFormat="1" ht="24" customHeight="1" x14ac:dyDescent="0.25">
      <c r="A40" s="184" t="s">
        <v>167</v>
      </c>
      <c r="B40" s="198" t="s">
        <v>168</v>
      </c>
      <c r="C40" s="145" t="s">
        <v>38</v>
      </c>
      <c r="D40" s="186"/>
      <c r="E40" s="181"/>
      <c r="F40" s="187"/>
      <c r="G40" s="160"/>
      <c r="H40" s="188" t="s">
        <v>132</v>
      </c>
      <c r="I40" s="189"/>
      <c r="J40" s="190" t="s">
        <v>132</v>
      </c>
      <c r="K40" s="191"/>
      <c r="L40" s="197"/>
      <c r="M40"/>
      <c r="N40"/>
      <c r="O40"/>
      <c r="P40"/>
      <c r="Q40"/>
      <c r="R40"/>
      <c r="S40"/>
    </row>
    <row r="41" spans="1:25" s="133" customFormat="1" ht="13.9" customHeight="1" x14ac:dyDescent="0.25">
      <c r="A41" s="184" t="s">
        <v>169</v>
      </c>
      <c r="B41" s="185" t="s">
        <v>144</v>
      </c>
      <c r="C41" s="145" t="s">
        <v>38</v>
      </c>
      <c r="D41" s="186"/>
      <c r="E41" s="181"/>
      <c r="F41" s="187"/>
      <c r="G41" s="160"/>
      <c r="H41" s="186"/>
      <c r="I41" s="181"/>
      <c r="J41" s="187"/>
      <c r="K41" s="182"/>
      <c r="M41"/>
      <c r="N41"/>
      <c r="O41"/>
      <c r="P41"/>
      <c r="Q41"/>
      <c r="R41"/>
      <c r="S41"/>
    </row>
    <row r="42" spans="1:25" s="133" customFormat="1" ht="13.9" customHeight="1" x14ac:dyDescent="0.25">
      <c r="A42" s="184" t="s">
        <v>170</v>
      </c>
      <c r="B42" s="185" t="s">
        <v>146</v>
      </c>
      <c r="C42" s="145" t="s">
        <v>38</v>
      </c>
      <c r="D42" s="186"/>
      <c r="E42" s="181"/>
      <c r="F42" s="187"/>
      <c r="G42" s="160"/>
      <c r="H42" s="186"/>
      <c r="I42" s="181"/>
      <c r="J42" s="187"/>
      <c r="K42" s="182"/>
      <c r="M42"/>
      <c r="N42"/>
      <c r="O42"/>
      <c r="P42"/>
      <c r="Q42"/>
      <c r="R42"/>
      <c r="S42"/>
    </row>
    <row r="43" spans="1:25" s="133" customFormat="1" ht="13.9" customHeight="1" x14ac:dyDescent="0.25">
      <c r="A43" s="184" t="s">
        <v>171</v>
      </c>
      <c r="B43" s="185" t="s">
        <v>172</v>
      </c>
      <c r="C43" s="145" t="s">
        <v>38</v>
      </c>
      <c r="D43" s="186"/>
      <c r="E43" s="181"/>
      <c r="F43" s="187"/>
      <c r="G43" s="160"/>
      <c r="H43" s="186"/>
      <c r="I43" s="181"/>
      <c r="J43" s="187"/>
      <c r="K43" s="182"/>
      <c r="M43"/>
      <c r="N43"/>
      <c r="O43"/>
      <c r="P43"/>
      <c r="Q43"/>
      <c r="R43"/>
      <c r="S43"/>
    </row>
    <row r="44" spans="1:25" s="133" customFormat="1" ht="13.9" customHeight="1" x14ac:dyDescent="0.25">
      <c r="A44" s="184" t="s">
        <v>173</v>
      </c>
      <c r="B44" s="185" t="s">
        <v>174</v>
      </c>
      <c r="C44" s="145" t="s">
        <v>38</v>
      </c>
      <c r="D44" s="186"/>
      <c r="E44" s="181"/>
      <c r="F44" s="187"/>
      <c r="G44" s="160"/>
      <c r="H44" s="186"/>
      <c r="I44" s="181"/>
      <c r="J44" s="187"/>
      <c r="K44" s="182"/>
      <c r="M44"/>
      <c r="N44"/>
      <c r="O44"/>
      <c r="P44"/>
      <c r="Q44"/>
      <c r="R44"/>
      <c r="S44"/>
    </row>
    <row r="45" spans="1:25" s="160" customFormat="1" ht="34.15" customHeight="1" x14ac:dyDescent="0.25">
      <c r="A45" s="184" t="s">
        <v>175</v>
      </c>
      <c r="B45" s="196" t="s">
        <v>176</v>
      </c>
      <c r="C45" s="145" t="s">
        <v>40</v>
      </c>
      <c r="D45" s="186"/>
      <c r="E45" s="181"/>
      <c r="F45" s="187"/>
      <c r="H45" s="186"/>
      <c r="I45" s="181"/>
      <c r="J45" s="187"/>
      <c r="K45" s="182"/>
      <c r="M45"/>
      <c r="N45"/>
      <c r="O45"/>
      <c r="P45"/>
      <c r="Q45"/>
      <c r="R45"/>
      <c r="S45"/>
    </row>
    <row r="46" spans="1:25" s="133" customFormat="1" ht="6.75" customHeight="1" x14ac:dyDescent="0.25">
      <c r="A46" s="199"/>
      <c r="B46" s="185"/>
      <c r="C46" s="200"/>
      <c r="D46" s="201"/>
      <c r="E46" s="202"/>
      <c r="F46" s="203"/>
      <c r="G46" s="153"/>
      <c r="H46" s="204"/>
      <c r="I46" s="202"/>
      <c r="J46" s="203"/>
      <c r="K46" s="205"/>
      <c r="M46"/>
      <c r="N46"/>
      <c r="O46"/>
      <c r="P46"/>
      <c r="Q46"/>
      <c r="R46"/>
      <c r="S46"/>
    </row>
    <row r="47" spans="1:25" s="133" customFormat="1" ht="15" customHeight="1" x14ac:dyDescent="0.25">
      <c r="A47" s="206" t="s">
        <v>177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8"/>
      <c r="M47"/>
      <c r="N47"/>
      <c r="O47"/>
      <c r="P47"/>
      <c r="Q47"/>
      <c r="R47"/>
      <c r="S47"/>
    </row>
    <row r="48" spans="1:25" x14ac:dyDescent="0.25">
      <c r="A48" s="285"/>
      <c r="B48" s="286"/>
      <c r="C48" s="286"/>
      <c r="D48" s="286"/>
      <c r="E48" s="286"/>
      <c r="F48" s="286"/>
      <c r="G48" s="286"/>
      <c r="H48" s="286"/>
      <c r="I48" s="286"/>
      <c r="J48" s="286"/>
      <c r="K48" s="287"/>
    </row>
    <row r="49" spans="1:18" x14ac:dyDescent="0.25">
      <c r="A49" s="285"/>
      <c r="B49" s="286"/>
      <c r="C49" s="286"/>
      <c r="D49" s="286"/>
      <c r="E49" s="286"/>
      <c r="F49" s="286"/>
      <c r="G49" s="286"/>
      <c r="H49" s="286"/>
      <c r="I49" s="286"/>
      <c r="J49" s="286"/>
      <c r="K49" s="287"/>
    </row>
    <row r="50" spans="1:18" ht="15.75" thickBot="1" x14ac:dyDescent="0.3">
      <c r="A50" s="282"/>
      <c r="B50" s="283"/>
      <c r="C50" s="283"/>
      <c r="D50" s="283"/>
      <c r="E50" s="283"/>
      <c r="F50" s="283"/>
      <c r="G50" s="283"/>
      <c r="H50" s="283"/>
      <c r="I50" s="283"/>
      <c r="J50" s="283"/>
      <c r="K50" s="284"/>
    </row>
    <row r="51" spans="1:18" x14ac:dyDescent="0.25">
      <c r="A51" s="209"/>
    </row>
    <row r="52" spans="1:18" ht="15.75" x14ac:dyDescent="0.25">
      <c r="A52" s="209"/>
      <c r="B52" s="279" t="s">
        <v>183</v>
      </c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</row>
    <row r="53" spans="1:18" ht="15.75" thickBot="1" x14ac:dyDescent="0.3">
      <c r="A53" s="209"/>
    </row>
    <row r="54" spans="1:18" x14ac:dyDescent="0.25">
      <c r="D54" s="137"/>
      <c r="E54" s="138" t="s">
        <v>114</v>
      </c>
      <c r="F54" s="139"/>
      <c r="G54" s="140"/>
      <c r="H54" s="141"/>
      <c r="I54" s="139"/>
      <c r="J54" s="139"/>
      <c r="K54" s="142"/>
      <c r="L54" s="133"/>
      <c r="M54" s="133"/>
      <c r="N54" s="133"/>
      <c r="O54" s="137"/>
      <c r="P54" s="138" t="s">
        <v>178</v>
      </c>
      <c r="Q54" s="139"/>
      <c r="R54" s="140"/>
    </row>
    <row r="55" spans="1:18" x14ac:dyDescent="0.25">
      <c r="D55" s="146"/>
      <c r="E55" s="147" t="s">
        <v>115</v>
      </c>
      <c r="F55" s="148"/>
      <c r="G55" s="149"/>
      <c r="H55" s="148"/>
      <c r="I55" s="147" t="s">
        <v>116</v>
      </c>
      <c r="J55" s="148"/>
      <c r="K55" s="150"/>
      <c r="L55" s="133"/>
      <c r="M55" s="133"/>
      <c r="N55" s="133"/>
      <c r="O55" s="146"/>
      <c r="P55" s="147"/>
      <c r="Q55" s="148"/>
      <c r="R55" s="149"/>
    </row>
    <row r="56" spans="1:18" x14ac:dyDescent="0.25">
      <c r="D56" s="151"/>
      <c r="E56" s="152" t="s">
        <v>117</v>
      </c>
      <c r="F56" s="153"/>
      <c r="G56" s="154"/>
      <c r="H56" s="155"/>
      <c r="I56" s="156" t="s">
        <v>118</v>
      </c>
      <c r="J56" s="153"/>
      <c r="K56" s="157"/>
      <c r="L56" s="133"/>
      <c r="M56" s="133"/>
      <c r="N56" s="133"/>
      <c r="O56" s="151"/>
      <c r="P56" s="152"/>
      <c r="Q56" s="153"/>
      <c r="R56" s="154"/>
    </row>
    <row r="57" spans="1:18" ht="15.75" thickBot="1" x14ac:dyDescent="0.3">
      <c r="D57" s="158"/>
      <c r="E57" s="159"/>
      <c r="F57" s="160"/>
      <c r="G57" s="161"/>
      <c r="H57" s="160"/>
      <c r="I57" s="159"/>
      <c r="J57" s="160"/>
      <c r="K57" s="162"/>
      <c r="L57" s="133"/>
      <c r="M57" s="222"/>
      <c r="N57" s="133"/>
      <c r="O57" s="158"/>
      <c r="P57" s="159"/>
      <c r="Q57" s="160"/>
      <c r="R57" s="161"/>
    </row>
    <row r="58" spans="1:18" x14ac:dyDescent="0.25">
      <c r="B58" s="288" t="s">
        <v>105</v>
      </c>
      <c r="C58" s="289"/>
      <c r="D58" s="228" t="s">
        <v>19</v>
      </c>
      <c r="E58" s="228"/>
      <c r="F58" s="229" t="s">
        <v>20</v>
      </c>
      <c r="G58" s="230" t="s">
        <v>62</v>
      </c>
      <c r="H58" s="228" t="s">
        <v>19</v>
      </c>
      <c r="I58" s="228"/>
      <c r="J58" s="231" t="s">
        <v>20</v>
      </c>
      <c r="K58" s="232"/>
      <c r="L58" s="133"/>
      <c r="M58" s="119" t="s">
        <v>105</v>
      </c>
      <c r="N58" s="133"/>
      <c r="O58" s="165" t="s">
        <v>19</v>
      </c>
      <c r="P58" s="166"/>
      <c r="Q58" s="167" t="s">
        <v>20</v>
      </c>
      <c r="R58" s="168" t="s">
        <v>62</v>
      </c>
    </row>
    <row r="59" spans="1:18" x14ac:dyDescent="0.25">
      <c r="B59" s="280" t="s">
        <v>106</v>
      </c>
      <c r="C59" s="281"/>
      <c r="D59" s="233">
        <f>1000*D19/D20</f>
        <v>4866.666666666667</v>
      </c>
      <c r="E59" s="234"/>
      <c r="F59" s="233">
        <f>1000*F19/F20</f>
        <v>1100</v>
      </c>
      <c r="G59" s="235"/>
      <c r="H59" s="243">
        <f>1000*H19/H20</f>
        <v>2400000</v>
      </c>
      <c r="I59" s="235"/>
      <c r="J59" s="239" t="s">
        <v>179</v>
      </c>
      <c r="K59" s="235"/>
      <c r="L59" s="225"/>
      <c r="M59" s="226" t="s">
        <v>106</v>
      </c>
      <c r="N59" s="133"/>
      <c r="O59" s="243">
        <f>1000*O19/O20</f>
        <v>-1192700</v>
      </c>
      <c r="P59" s="234"/>
      <c r="Q59" s="233">
        <f>1000*Q19/Q20</f>
        <v>1100</v>
      </c>
      <c r="R59" s="235"/>
    </row>
    <row r="60" spans="1:18" x14ac:dyDescent="0.25">
      <c r="B60" s="280" t="s">
        <v>107</v>
      </c>
      <c r="C60" s="281"/>
      <c r="D60" s="233">
        <f>+D19*1000/D21</f>
        <v>679.06976744186045</v>
      </c>
      <c r="E60" s="234"/>
      <c r="F60" s="233">
        <f>+F19*1000/F21</f>
        <v>550</v>
      </c>
      <c r="G60" s="235"/>
      <c r="H60" s="243">
        <f>+H19*1000/H21</f>
        <v>600000</v>
      </c>
      <c r="I60" s="235"/>
      <c r="J60" s="239" t="s">
        <v>179</v>
      </c>
      <c r="K60" s="235"/>
      <c r="L60" s="225"/>
      <c r="M60" s="226" t="s">
        <v>107</v>
      </c>
      <c r="N60" s="225"/>
      <c r="O60" s="243">
        <f>+O19*1000/O21</f>
        <v>-136308.57142857142</v>
      </c>
      <c r="P60" s="234"/>
      <c r="Q60" s="233">
        <f>+Q19*1000/Q21</f>
        <v>550</v>
      </c>
      <c r="R60" s="235"/>
    </row>
    <row r="61" spans="1:18" x14ac:dyDescent="0.25">
      <c r="B61" s="280" t="s">
        <v>108</v>
      </c>
      <c r="C61" s="281"/>
      <c r="D61" s="236">
        <f>+D21/D20</f>
        <v>7.166666666666667</v>
      </c>
      <c r="E61" s="234"/>
      <c r="F61" s="236">
        <f>+F21/F20</f>
        <v>2</v>
      </c>
      <c r="G61" s="235"/>
      <c r="H61" s="236">
        <f>+H21/H20</f>
        <v>4</v>
      </c>
      <c r="I61" s="235"/>
      <c r="J61" s="239" t="s">
        <v>179</v>
      </c>
      <c r="K61" s="235"/>
      <c r="L61" s="225"/>
      <c r="M61" s="226" t="s">
        <v>108</v>
      </c>
      <c r="N61" s="225"/>
      <c r="O61" s="236">
        <f>+O21/O20</f>
        <v>8.75</v>
      </c>
      <c r="P61" s="234"/>
      <c r="Q61" s="236">
        <f>+Q21/Q20</f>
        <v>2</v>
      </c>
      <c r="R61" s="235"/>
    </row>
    <row r="62" spans="1:18" x14ac:dyDescent="0.25">
      <c r="B62" s="280" t="s">
        <v>110</v>
      </c>
      <c r="C62" s="281"/>
      <c r="D62" s="238">
        <f>1000*D27/D24</f>
        <v>100</v>
      </c>
      <c r="E62" s="235"/>
      <c r="F62" s="243">
        <f>1000*F27/F24</f>
        <v>5.7780695994747209</v>
      </c>
      <c r="G62" s="235"/>
      <c r="H62" s="239" t="s">
        <v>179</v>
      </c>
      <c r="I62" s="235"/>
      <c r="J62" s="239" t="s">
        <v>179</v>
      </c>
      <c r="K62" s="235"/>
      <c r="L62" s="225"/>
      <c r="M62" s="226" t="s">
        <v>110</v>
      </c>
      <c r="N62" s="225"/>
      <c r="O62" s="238">
        <f>1000*O27/O24</f>
        <v>100</v>
      </c>
      <c r="P62" s="235"/>
      <c r="Q62" s="243">
        <f>1000*Q27/Q24</f>
        <v>5.7780695994747209</v>
      </c>
      <c r="R62" s="235"/>
    </row>
    <row r="63" spans="1:18" x14ac:dyDescent="0.25">
      <c r="B63" s="280" t="s">
        <v>185</v>
      </c>
      <c r="C63" s="281"/>
      <c r="D63" s="239" t="s">
        <v>179</v>
      </c>
      <c r="E63" s="240"/>
      <c r="F63" s="239" t="s">
        <v>179</v>
      </c>
      <c r="G63" s="241"/>
      <c r="H63" s="239" t="s">
        <v>179</v>
      </c>
      <c r="I63" s="241"/>
      <c r="J63" s="239" t="s">
        <v>179</v>
      </c>
      <c r="K63" s="235"/>
      <c r="L63" s="225"/>
      <c r="M63" s="226" t="s">
        <v>109</v>
      </c>
      <c r="N63" s="225"/>
      <c r="O63" s="237">
        <f>+O22/O20</f>
        <v>185</v>
      </c>
      <c r="P63" s="234"/>
      <c r="Q63" s="244">
        <f>+Q22/Q20</f>
        <v>2400</v>
      </c>
      <c r="R63" s="235"/>
    </row>
    <row r="64" spans="1:18" x14ac:dyDescent="0.25">
      <c r="B64" s="280" t="s">
        <v>180</v>
      </c>
      <c r="C64" s="281"/>
      <c r="D64" s="236">
        <f>+D23/D20</f>
        <v>10.5</v>
      </c>
      <c r="E64" s="234"/>
      <c r="F64" s="236">
        <f>+F23/F20</f>
        <v>7.5</v>
      </c>
      <c r="G64" s="235"/>
      <c r="H64" s="236">
        <f>+H23/H20</f>
        <v>15</v>
      </c>
      <c r="I64" s="241"/>
      <c r="J64" s="239" t="s">
        <v>179</v>
      </c>
      <c r="K64" s="235"/>
      <c r="L64" s="225"/>
      <c r="M64" s="226" t="s">
        <v>180</v>
      </c>
      <c r="N64" s="225"/>
      <c r="O64" s="236">
        <f>+O23/O20</f>
        <v>8.25</v>
      </c>
      <c r="P64" s="234"/>
      <c r="Q64" s="236">
        <f>+Q23/Q20</f>
        <v>7.5</v>
      </c>
      <c r="R64" s="235"/>
    </row>
  </sheetData>
  <mergeCells count="16">
    <mergeCell ref="B64:C64"/>
    <mergeCell ref="B52:R52"/>
    <mergeCell ref="A50:K50"/>
    <mergeCell ref="A48:K48"/>
    <mergeCell ref="A49:K49"/>
    <mergeCell ref="B63:C63"/>
    <mergeCell ref="B61:C61"/>
    <mergeCell ref="B60:C60"/>
    <mergeCell ref="B59:C59"/>
    <mergeCell ref="B58:C58"/>
    <mergeCell ref="B62:C62"/>
    <mergeCell ref="A8:R8"/>
    <mergeCell ref="A3:R3"/>
    <mergeCell ref="A1:R1"/>
    <mergeCell ref="M10:R10"/>
    <mergeCell ref="A10:J10"/>
  </mergeCells>
  <printOptions horizontalCentered="1"/>
  <pageMargins left="0" right="0" top="0.25" bottom="0.25" header="0.3" footer="0.3"/>
  <pageSetup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A7E1A58E51824D928176166504EF47" ma:contentTypeVersion="1" ma:contentTypeDescription="Create a new document." ma:contentTypeScope="" ma:versionID="cad83e66ccf37823375635bec5d66fd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30B519-599D-44B0-B5D1-4D7C2901FAB1}"/>
</file>

<file path=customXml/itemProps2.xml><?xml version="1.0" encoding="utf-8"?>
<ds:datastoreItem xmlns:ds="http://schemas.openxmlformats.org/officeDocument/2006/customXml" ds:itemID="{7A791F76-C50A-41E5-B5BD-911C39FC0748}"/>
</file>

<file path=customXml/itemProps3.xml><?xml version="1.0" encoding="utf-8"?>
<ds:datastoreItem xmlns:ds="http://schemas.openxmlformats.org/officeDocument/2006/customXml" ds:itemID="{0C35F779-283A-4834-9DF1-07BC8B2418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prob 1</vt:lpstr>
      <vt:lpstr>prob 3</vt:lpstr>
      <vt:lpstr>prob 6</vt:lpstr>
      <vt:lpstr>prob 6 bis</vt:lpstr>
      <vt:lpstr>'prob 1'!Print_Area</vt:lpstr>
      <vt:lpstr>'prob 3'!Print_Area</vt:lpstr>
      <vt:lpstr>'prob 6'!Print_Area</vt:lpstr>
      <vt:lpstr>'prob 6 bis'!Print_Area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Cyrille</dc:creator>
  <cp:lastModifiedBy>Administrator</cp:lastModifiedBy>
  <cp:lastPrinted>2014-10-28T11:15:10Z</cp:lastPrinted>
  <dcterms:created xsi:type="dcterms:W3CDTF">2012-05-23T01:44:04Z</dcterms:created>
  <dcterms:modified xsi:type="dcterms:W3CDTF">2014-10-28T12:17:15Z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0x0101006EA7E1A58E51824D928176166504EF47</vt:lpwstr>
  </property>
</Properties>
</file>