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Marin\OneDrive - ICAO\COVID-19\COVID-19 OPS_Section\CCRDs\MPT\"/>
    </mc:Choice>
  </mc:AlternateContent>
  <workbookProtection workbookAlgorithmName="SHA-512" workbookHashValue="fl89gHSrmGA4QyFzbxtiwnCtFt3hkdDdB11l33hIa04xinefMhuuGNyGbYhwItMv7Lt5VreuRTtMnQAV29tWjg==" workbookSaltValue="qaSpl+X0uuTmoBEqmME1pg==" workbookSpinCount="100000" lockStructure="1"/>
  <bookViews>
    <workbookView xWindow="-90" yWindow="-90" windowWidth="25793" windowHeight="13988"/>
  </bookViews>
  <sheets>
    <sheet name="Instructions" sheetId="2" r:id="rId1"/>
    <sheet name="Tool" sheetId="1" r:id="rId2"/>
  </sheets>
  <definedNames>
    <definedName name="_xlnm.Print_Area" localSheetId="0">Instructions!$A$1:$C$41</definedName>
    <definedName name="_xlnm.Print_Area" localSheetId="1">Tool!$A$1:$W$88</definedName>
    <definedName name="_xlnm.Print_Titles" localSheetId="0">Instructions!$1:$11</definedName>
    <definedName name="_xlnm.Print_Titles" localSheetId="1">Tool!$1:$4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1" l="1"/>
  <c r="S10" i="1" l="1"/>
  <c r="D18" i="1" l="1"/>
  <c r="D7" i="1"/>
  <c r="D11" i="1"/>
  <c r="E11" i="1" s="1"/>
  <c r="E54" i="1" s="1"/>
  <c r="J66" i="1" s="1"/>
  <c r="J71" i="1" s="1"/>
  <c r="D8" i="1"/>
  <c r="E8" i="1" s="1"/>
  <c r="E51" i="1" s="1"/>
  <c r="G66" i="1" s="1"/>
  <c r="G71" i="1" s="1"/>
  <c r="U5" i="1" l="1"/>
  <c r="D10" i="1" l="1"/>
  <c r="E10" i="1" s="1"/>
  <c r="E53" i="1" s="1"/>
  <c r="I66" i="1" s="1"/>
  <c r="I71" i="1" s="1"/>
  <c r="R18" i="1"/>
  <c r="R17" i="1"/>
  <c r="R16" i="1"/>
  <c r="R15" i="1"/>
  <c r="R14" i="1"/>
  <c r="R13" i="1"/>
  <c r="R12" i="1"/>
  <c r="R11" i="1"/>
  <c r="R10" i="1"/>
  <c r="R9" i="1"/>
  <c r="R8" i="1"/>
  <c r="D9" i="1" l="1"/>
  <c r="E9" i="1" s="1"/>
  <c r="E52" i="1" s="1"/>
  <c r="H66" i="1" s="1"/>
  <c r="H71" i="1" s="1"/>
  <c r="M19" i="1" l="1"/>
  <c r="N19" i="1"/>
  <c r="O19" i="1"/>
  <c r="P19" i="1"/>
  <c r="Q19" i="1"/>
  <c r="F19" i="1"/>
  <c r="G19" i="1"/>
  <c r="H19" i="1"/>
  <c r="I19" i="1"/>
  <c r="J19" i="1"/>
  <c r="K19" i="1"/>
  <c r="L19" i="1"/>
  <c r="D12" i="1" l="1"/>
  <c r="E12" i="1" s="1"/>
  <c r="E55" i="1" s="1"/>
  <c r="K66" i="1" s="1"/>
  <c r="K71" i="1" s="1"/>
  <c r="D13" i="1"/>
  <c r="E13" i="1" s="1"/>
  <c r="E56" i="1" s="1"/>
  <c r="L66" i="1" s="1"/>
  <c r="L71" i="1" s="1"/>
  <c r="D14" i="1"/>
  <c r="E14" i="1" s="1"/>
  <c r="E57" i="1" s="1"/>
  <c r="M66" i="1" s="1"/>
  <c r="M71" i="1" s="1"/>
  <c r="D15" i="1"/>
  <c r="E15" i="1" s="1"/>
  <c r="E58" i="1" s="1"/>
  <c r="N66" i="1" s="1"/>
  <c r="N71" i="1" s="1"/>
  <c r="D16" i="1"/>
  <c r="E16" i="1" s="1"/>
  <c r="E59" i="1" s="1"/>
  <c r="O66" i="1" s="1"/>
  <c r="O71" i="1" s="1"/>
  <c r="D17" i="1"/>
  <c r="E17" i="1" s="1"/>
  <c r="E60" i="1" s="1"/>
  <c r="P66" i="1" s="1"/>
  <c r="P71" i="1" s="1"/>
  <c r="E18" i="1"/>
  <c r="E61" i="1" s="1"/>
  <c r="Q66" i="1" s="1"/>
  <c r="Q71" i="1" s="1"/>
  <c r="E7" i="1"/>
  <c r="Q22" i="1"/>
  <c r="K22" i="1"/>
  <c r="J22" i="1"/>
  <c r="E19" i="1" l="1"/>
  <c r="E50" i="1"/>
  <c r="I23" i="1"/>
  <c r="I24" i="1" s="1"/>
  <c r="S18" i="1"/>
  <c r="F66" i="1" l="1"/>
  <c r="F71" i="1" s="1"/>
  <c r="E62" i="1"/>
  <c r="I25" i="1"/>
  <c r="I27" i="1" s="1"/>
  <c r="I28" i="1"/>
  <c r="M23" i="1"/>
  <c r="M28" i="1" s="1"/>
  <c r="N23" i="1"/>
  <c r="N28" i="1" s="1"/>
  <c r="O23" i="1"/>
  <c r="O28" i="1" s="1"/>
  <c r="L23" i="1"/>
  <c r="L28" i="1" s="1"/>
  <c r="H23" i="1"/>
  <c r="H28" i="1" s="1"/>
  <c r="Q23" i="1"/>
  <c r="P23" i="1"/>
  <c r="P28" i="1" s="1"/>
  <c r="S9" i="1"/>
  <c r="D19" i="1"/>
  <c r="Q28" i="1" l="1"/>
  <c r="Q24" i="1"/>
  <c r="Q25" i="1"/>
  <c r="Q27" i="1" s="1"/>
  <c r="G23" i="1"/>
  <c r="G28" i="1" s="1"/>
  <c r="F23" i="1"/>
  <c r="F28" i="1" s="1"/>
  <c r="S8" i="1"/>
  <c r="K23" i="1"/>
  <c r="J23" i="1"/>
  <c r="H22" i="1"/>
  <c r="R7" i="1"/>
  <c r="K28" i="1" l="1"/>
  <c r="K24" i="1"/>
  <c r="K25" i="1"/>
  <c r="K27" i="1" s="1"/>
  <c r="H24" i="1"/>
  <c r="H25" i="1"/>
  <c r="H27" i="1" s="1"/>
  <c r="J28" i="1"/>
  <c r="J25" i="1"/>
  <c r="J27" i="1" s="1"/>
  <c r="J24" i="1"/>
  <c r="T7" i="1"/>
  <c r="S7" i="1"/>
  <c r="G22" i="1"/>
  <c r="F22" i="1"/>
  <c r="F25" i="1" l="1"/>
  <c r="F27" i="1" s="1"/>
  <c r="F24" i="1"/>
  <c r="G24" i="1"/>
  <c r="G25" i="1"/>
  <c r="G27" i="1" s="1"/>
  <c r="S14" i="1" l="1"/>
  <c r="R19" i="1" l="1"/>
  <c r="S11" i="1"/>
  <c r="S12" i="1"/>
  <c r="S15" i="1"/>
  <c r="S16" i="1"/>
  <c r="M22" i="1" l="1"/>
  <c r="O22" i="1"/>
  <c r="N22" i="1"/>
  <c r="P22" i="1"/>
  <c r="S13" i="1"/>
  <c r="S17" i="1"/>
  <c r="P24" i="1" l="1"/>
  <c r="P25" i="1"/>
  <c r="P27" i="1" s="1"/>
  <c r="N24" i="1"/>
  <c r="N25" i="1"/>
  <c r="N27" i="1" s="1"/>
  <c r="O24" i="1"/>
  <c r="O25" i="1"/>
  <c r="O27" i="1" s="1"/>
  <c r="M24" i="1"/>
  <c r="M25" i="1"/>
  <c r="M27" i="1" s="1"/>
  <c r="L22" i="1"/>
  <c r="L25" i="1" l="1"/>
  <c r="L27" i="1" s="1"/>
  <c r="L24" i="1"/>
  <c r="T18" i="1"/>
  <c r="T10" i="1" l="1"/>
  <c r="T11" i="1"/>
  <c r="T8" i="1"/>
  <c r="T9" i="1"/>
  <c r="T12" i="1"/>
  <c r="T14" i="1"/>
  <c r="T13" i="1"/>
  <c r="T15" i="1"/>
  <c r="T16" i="1"/>
  <c r="T17" i="1"/>
  <c r="S19" i="1" l="1"/>
  <c r="T19" i="1"/>
  <c r="D53" i="1" l="1"/>
  <c r="I53" i="1" s="1"/>
  <c r="D61" i="1"/>
  <c r="Q61" i="1" s="1"/>
  <c r="D52" i="1"/>
  <c r="H52" i="1" s="1"/>
  <c r="D54" i="1"/>
  <c r="K54" i="1" s="1"/>
  <c r="D55" i="1"/>
  <c r="L55" i="1" s="1"/>
  <c r="D50" i="1"/>
  <c r="G50" i="1" s="1"/>
  <c r="D51" i="1"/>
  <c r="H51" i="1" s="1"/>
  <c r="D57" i="1"/>
  <c r="D59" i="1"/>
  <c r="P59" i="1" s="1"/>
  <c r="D60" i="1"/>
  <c r="P60" i="1" s="1"/>
  <c r="D58" i="1"/>
  <c r="N58" i="1" s="1"/>
  <c r="D56" i="1"/>
  <c r="M56" i="1" s="1"/>
  <c r="O59" i="1" l="1"/>
  <c r="Q60" i="1"/>
  <c r="Q62" i="1" s="1"/>
  <c r="Q65" i="1" s="1"/>
  <c r="J53" i="1"/>
  <c r="O58" i="1"/>
  <c r="I52" i="1"/>
  <c r="I62" i="1" s="1"/>
  <c r="J54" i="1"/>
  <c r="K55" i="1"/>
  <c r="K62" i="1" s="1"/>
  <c r="F50" i="1"/>
  <c r="F62" i="1" s="1"/>
  <c r="L56" i="1"/>
  <c r="L62" i="1" s="1"/>
  <c r="M57" i="1"/>
  <c r="M62" i="1" s="1"/>
  <c r="N57" i="1"/>
  <c r="N62" i="1" s="1"/>
  <c r="D62" i="1"/>
  <c r="G51" i="1"/>
  <c r="G62" i="1" s="1"/>
  <c r="H62" i="1"/>
  <c r="P62" i="1"/>
  <c r="J62" i="1" l="1"/>
  <c r="J65" i="1" s="1"/>
  <c r="O62" i="1"/>
  <c r="O65" i="1" s="1"/>
  <c r="Q67" i="1"/>
  <c r="Q68" i="1"/>
  <c r="Q70" i="1" s="1"/>
  <c r="G65" i="1"/>
  <c r="F65" i="1"/>
  <c r="H65" i="1"/>
  <c r="N65" i="1"/>
  <c r="L65" i="1"/>
  <c r="K65" i="1"/>
  <c r="M65" i="1"/>
  <c r="P65" i="1"/>
  <c r="I65" i="1"/>
  <c r="H67" i="1" l="1"/>
  <c r="H68" i="1"/>
  <c r="H70" i="1" s="1"/>
  <c r="F68" i="1"/>
  <c r="F70" i="1" s="1"/>
  <c r="F67" i="1"/>
  <c r="I67" i="1"/>
  <c r="I68" i="1"/>
  <c r="I70" i="1" s="1"/>
  <c r="G67" i="1"/>
  <c r="G68" i="1"/>
  <c r="G70" i="1" s="1"/>
  <c r="K67" i="1"/>
  <c r="K68" i="1"/>
  <c r="K70" i="1" s="1"/>
  <c r="O67" i="1"/>
  <c r="O68" i="1"/>
  <c r="O70" i="1" s="1"/>
  <c r="P67" i="1"/>
  <c r="P68" i="1"/>
  <c r="P70" i="1" s="1"/>
  <c r="M67" i="1"/>
  <c r="M68" i="1"/>
  <c r="M70" i="1" s="1"/>
  <c r="J67" i="1"/>
  <c r="J68" i="1"/>
  <c r="J70" i="1" s="1"/>
  <c r="L67" i="1"/>
  <c r="L68" i="1"/>
  <c r="L70" i="1" s="1"/>
  <c r="N67" i="1"/>
  <c r="N68" i="1"/>
  <c r="N70" i="1" s="1"/>
</calcChain>
</file>

<file path=xl/sharedStrings.xml><?xml version="1.0" encoding="utf-8"?>
<sst xmlns="http://schemas.openxmlformats.org/spreadsheetml/2006/main" count="152" uniqueCount="111">
  <si>
    <t>Start here!</t>
  </si>
  <si>
    <t>Renewals in 2020</t>
  </si>
  <si>
    <t>Total</t>
  </si>
  <si>
    <t>January</t>
  </si>
  <si>
    <t>February</t>
  </si>
  <si>
    <t>March</t>
  </si>
  <si>
    <t>April</t>
  </si>
  <si>
    <t>May</t>
  </si>
  <si>
    <t>June</t>
  </si>
  <si>
    <t>July</t>
  </si>
  <si>
    <t>August</t>
  </si>
  <si>
    <t>September</t>
  </si>
  <si>
    <t>October</t>
  </si>
  <si>
    <t>November</t>
  </si>
  <si>
    <t>December</t>
  </si>
  <si>
    <t>Renewed</t>
  </si>
  <si>
    <t>Dormant</t>
  </si>
  <si>
    <t>New</t>
  </si>
  <si>
    <t>Overload</t>
  </si>
  <si>
    <t>-</t>
  </si>
  <si>
    <t>Features of the tool</t>
  </si>
  <si>
    <t>Description of alleviation</t>
  </si>
  <si>
    <t>Previous data</t>
  </si>
  <si>
    <t>Renewal of certificates in 2020</t>
  </si>
  <si>
    <t>D6</t>
  </si>
  <si>
    <t>D7 to D18</t>
  </si>
  <si>
    <t>Projection 2021</t>
  </si>
  <si>
    <t>Parameters</t>
  </si>
  <si>
    <t xml:space="preserve">It aims to support States' monitoring and planning activities related to alleviations granted, as described in the decision aid for States to assess alleviation requests. </t>
  </si>
  <si>
    <t>Further guidance related to the issuance of alleviation during COVID-19 can be found through COVID-19 Safety Operational Measures.</t>
  </si>
  <si>
    <t>Further guidance related to safety management during COVID-19 can be found through COVID-19 Safety Risk Management.</t>
  </si>
  <si>
    <t xml:space="preserve">The terminology and concepts applied in this spreadsheet are focused on alleviations granted in relation to extending the validity of certificates. </t>
  </si>
  <si>
    <t>Adjust the red timeframe to the description of the alleviation (applicability period).</t>
  </si>
  <si>
    <t>Include data related to the baseline from 2019. See section 1.</t>
  </si>
  <si>
    <t>New certificates factor</t>
  </si>
  <si>
    <t>Projection of renewal of certificates in 2021</t>
  </si>
  <si>
    <t>Dormant from 2020</t>
  </si>
  <si>
    <t xml:space="preserve">* The graphic contains actual data collected in 2020 before the current date. The future data is a projection for 2020. </t>
  </si>
  <si>
    <t>Projection 
(baseline 2020)</t>
  </si>
  <si>
    <t>Description of alleviation according to the Licensing Authority's current practice as notified in the CCRD.</t>
  </si>
  <si>
    <t>Cells in dark grey are meant to be changed only if Licensing Authorities renew certificates in advance (before validity month).</t>
  </si>
  <si>
    <t>Renewals in the following month</t>
  </si>
  <si>
    <t>Include data being collected by month during 2020 and projections. See section 1.</t>
  </si>
  <si>
    <t>Cells are protected.</t>
  </si>
  <si>
    <t>A webinar to provide guidance on the use of the tool will be held shortly.</t>
  </si>
  <si>
    <t>Assessment of 
workload in 2020</t>
  </si>
  <si>
    <t>Projection of 
workload in 2021</t>
  </si>
  <si>
    <t xml:space="preserve">Include data being collected by month during 2020 and projections. See section 1. </t>
  </si>
  <si>
    <t>Overload refers to the workload exceeding the capacity of the Licensing Authority by month.</t>
  </si>
  <si>
    <t>Adjusted (baseline)</t>
  </si>
  <si>
    <t>Dateline (month):</t>
  </si>
  <si>
    <t>Certificates (Renewal)</t>
  </si>
  <si>
    <t>Certificates (Processed)</t>
  </si>
  <si>
    <t>Demand
Renewals + (New x Factor)</t>
  </si>
  <si>
    <t>Projection of Renewals</t>
  </si>
  <si>
    <t>Projection of New Certificates</t>
  </si>
  <si>
    <t>Projection of Certificates Processed</t>
  </si>
  <si>
    <t>Certificates (New)</t>
  </si>
  <si>
    <t>Capacity 
(Certificates per month)</t>
  </si>
  <si>
    <t>* The graphic contains a projection based on data collected in 2020.</t>
  </si>
  <si>
    <t>New certificates
(compared to 2020)</t>
  </si>
  <si>
    <t>E7 to E18</t>
  </si>
  <si>
    <t>F7 to Q18</t>
  </si>
  <si>
    <t>F26 to Q26</t>
  </si>
  <si>
    <t>Frame</t>
  </si>
  <si>
    <t>H9 to P15</t>
  </si>
  <si>
    <t>T5</t>
  </si>
  <si>
    <t>R7 to T18 + F21 to Q25</t>
  </si>
  <si>
    <t>F8 to P18</t>
  </si>
  <si>
    <t>D31</t>
  </si>
  <si>
    <t>F27 to Q27</t>
  </si>
  <si>
    <t>D50 to Q61</t>
  </si>
  <si>
    <t>D19 to T19</t>
  </si>
  <si>
    <t>D62 to Q62</t>
  </si>
  <si>
    <t>D74 to D77</t>
  </si>
  <si>
    <t>F69 to Q69</t>
  </si>
  <si>
    <t>F70 to Q70</t>
  </si>
  <si>
    <t>Data to be collected to support the use of the tool</t>
  </si>
  <si>
    <t>Cells in dark blue are automatically provided and not meant to be changed if no customization is done.</t>
  </si>
  <si>
    <t>Licensing Authorities are invited to customize this information, as it reflects the amount of resources applied to issue a new certificate compared to renewing its validity.</t>
  </si>
  <si>
    <t>To be updated by the Licensing Authority.</t>
  </si>
  <si>
    <r>
      <t xml:space="preserve">Baseline from 2019 (not affected by COVID-19): Number of certificates to be renewed in 2020. If data is not available, estimate this number based in previous years. 
</t>
    </r>
    <r>
      <rPr>
        <i/>
        <sz val="10"/>
        <rFont val="Calibri"/>
        <family val="2"/>
        <scheme val="minor"/>
      </rPr>
      <t>Note: For personnel licensing, the number of active licences should already be part of the information provided in the State Aviation Activity Questionnaire  (SAAQ). Therefore it is considered to be already available to the Licensing Authority for its internal controls.</t>
    </r>
  </si>
  <si>
    <r>
      <t xml:space="preserve">Cells in dark blue are automatically provided and not meant to be changed if no customization is done.
</t>
    </r>
    <r>
      <rPr>
        <i/>
        <sz val="10"/>
        <rFont val="Calibri"/>
        <family val="2"/>
        <scheme val="minor"/>
      </rPr>
      <t>Note: Row F19:Q19 reflects the total number of certificates per month (if the Licensing Authority decides to update the validity period, to reflect when it was renewed in 2020).</t>
    </r>
    <r>
      <rPr>
        <sz val="10"/>
        <rFont val="Calibri"/>
        <family val="2"/>
        <scheme val="minor"/>
      </rPr>
      <t xml:space="preserve"> </t>
    </r>
    <r>
      <rPr>
        <u/>
        <sz val="10"/>
        <rFont val="Calibri"/>
        <family val="2"/>
        <scheme val="minor"/>
      </rPr>
      <t>Assumption applied in the tool.</t>
    </r>
  </si>
  <si>
    <r>
      <t xml:space="preserve">Column representing the current month in 2020 is automatically provided when the number of the current month is provided in this cell.
</t>
    </r>
    <r>
      <rPr>
        <i/>
        <sz val="10"/>
        <rFont val="Calibri"/>
        <family val="2"/>
        <scheme val="minor"/>
      </rPr>
      <t>Note: all data included to the left of the current month should be actual data, obtained from activities done by the Licensing Authority in 2020. All data to the right of the current month should be projections based on each Licensing Authority experience.</t>
    </r>
  </si>
  <si>
    <t>Data used in graph</t>
  </si>
  <si>
    <t>In the tool the current month (number) should be provided.</t>
  </si>
  <si>
    <r>
      <t xml:space="preserve">Data to be collected in 2020: Real number of certificates renewed by month in 2020, inserted in the tool according to individual validity. If data is not available, estimate from previous years or consider data projected by month (automatically done by the tool). </t>
    </r>
    <r>
      <rPr>
        <b/>
        <u/>
        <sz val="10"/>
        <rFont val="Calibri"/>
        <family val="2"/>
        <scheme val="minor"/>
      </rPr>
      <t>This data is meant to be provided by row</t>
    </r>
    <r>
      <rPr>
        <sz val="10"/>
        <rFont val="Calibri"/>
        <family val="2"/>
        <scheme val="minor"/>
      </rPr>
      <t xml:space="preserve">. Every month, the Licensing Authority is encouraged to review its projections for the future months of 2020.
Note: Number of certificates expiring in January 2020 that were renewed in January, February, March...
</t>
    </r>
    <r>
      <rPr>
        <u/>
        <sz val="10"/>
        <rFont val="Calibri"/>
        <family val="2"/>
        <scheme val="minor"/>
      </rPr>
      <t>Example - for certificates expiring in June/2020, data to be inserted when the tool is updated in July 2020:
. In cell K12, insert the number of certificates expiring in June/2020 that were renewed in June/2020. 
. In cell L12, insert the number of certificates expired in June/2020 and renewed in July/2020. 
. In cell M12, insert the projection of certificates expiring in June to be processed in August/2020. When in August, this cell should be updated to the actual data.
. In cell N12, insert the projection of certificates expiring in June to be processed in  September/2020. When in September, this cell should be updated to the actual data.
. In cell O12, insert the projection of certificates expiring in June to be processed in  October/2020. When in October, this cell should be updated to the actual data.
. Optional - In cell J12, insert the number of certificates expiring in June that were renewed in advance (expiring in June 2020 and renewed in May/2020).</t>
    </r>
  </si>
  <si>
    <t>How to work with the tool - Projection for year 2021</t>
  </si>
  <si>
    <r>
      <t xml:space="preserve">Baseline from 2019: Number of certificates to be renewed by month in 2020 (according to individual validity). If data is not available, estimate from previous years or apply 1/12 of the total for each month (automatically done by the tool). 
</t>
    </r>
    <r>
      <rPr>
        <u/>
        <sz val="10"/>
        <rFont val="Calibri"/>
        <family val="2"/>
        <scheme val="minor"/>
      </rPr>
      <t>Example: Number of certificates expiring in January 2020.</t>
    </r>
  </si>
  <si>
    <r>
      <t xml:space="preserve">Data to be collected in 2020: Real number of new certificates issued by month in 2020. 
</t>
    </r>
    <r>
      <rPr>
        <u/>
        <sz val="10"/>
        <rFont val="Calibri"/>
        <family val="2"/>
        <scheme val="minor"/>
      </rPr>
      <t xml:space="preserve">Example: Real numbers of new certificates issued in January 2020. </t>
    </r>
  </si>
  <si>
    <t>* Please contact SMS@icao.int and OPS@icao.int for comments and doubts.</t>
  </si>
  <si>
    <t xml:space="preserve">- Safety Management Implementation website (www.unitingaviation.com/publications/safetymanagementimplementation/content/#/ ); and </t>
  </si>
  <si>
    <t>- COVID-19 Safety Operational Measures website (www.icao.int/safety/COVID-19OPS).</t>
  </si>
  <si>
    <t>This tool was developed to support data-driven decision making during COVID-19, as it allows projecting effects on States or organizations of the number of certificates to process, related to the extension of their validity.</t>
  </si>
  <si>
    <t>Data to be collected in 2020: Licensing Authority's capacity to process renewal and new requests by month in 2020. If data is not available, estimate from previous years.</t>
  </si>
  <si>
    <t>How to work with the tool - actual numbers and projections for 2020</t>
  </si>
  <si>
    <t>Adopt the cell fill in the colour yellow for those periods where alleviations are in place (extension granted in months).</t>
  </si>
  <si>
    <r>
      <t xml:space="preserve">Cells in grey are automatically provided and not meant to be changed if no customization is done. 
The table for 2021 is intended to allow the Licensing Authority to assess future impacts of decisions taken in 2021. From January/2021, the Licensing Authority is encouraged to generate a new table similar to the work done in 2020.
</t>
    </r>
    <r>
      <rPr>
        <i/>
        <sz val="10"/>
        <rFont val="Calibri"/>
        <family val="2"/>
        <scheme val="minor"/>
      </rPr>
      <t>Note1: the tool considers that the renewal of certificates is requested every year (validity for one year). In case the Licensing Authority adopts different validity periods, the data referring to certificates issued or renewed before 2020 and expiring in 2021 should be included.
Note2: the tool considers that the Licensing Authority decided to adopt a new validity for certificates renewed in 2020 during the alleviation period.</t>
    </r>
  </si>
  <si>
    <r>
      <t xml:space="preserve">Parameters are used to allow projections to 2021. Licensing Authorities are invited to customize this information.
</t>
    </r>
    <r>
      <rPr>
        <i/>
        <sz val="10"/>
        <rFont val="Calibri"/>
        <family val="2"/>
        <scheme val="minor"/>
      </rPr>
      <t>Note1: Percentage of dormant certificates carried out from 2020 to 2021 (equally divided by month). 
Note2: Renewal in the following month refers to the ones that were not processed in the month of validity.
Note3: For 'new certificates' the number reflects the percentage of new certificates issued in 2020.
Note4: For 'new certificates' the factor reflects the amount of resources applied to issue a new certificate compared to renewing its validity.</t>
    </r>
  </si>
  <si>
    <t>* The latest version of this tool will be available in the:</t>
  </si>
  <si>
    <t xml:space="preserve">The Licensing Authority is granting a 3-month extension for certificate renewals. This extension applies to  all certificates expiring March 1, 2020 through September 30, 2020.    </t>
  </si>
  <si>
    <t>MONITORING AND PLANNING TOOL 
Monitoring and planning of alleviations granted during COVID-19 - renewal and issuance of new certificates</t>
  </si>
  <si>
    <t>Each State may customize the tool to meet its individual needs. The template can be customized for alleviations in other domains, for example the validity of medical assessments, licences, recent experience and proficiency checks. States should encourage industry to make use of the tool for planning purposes, and should work with them for the adjustments needed.</t>
  </si>
  <si>
    <r>
      <t xml:space="preserve">Cells in grey are automatically provided and not meant to be changed if no customization is done. 
</t>
    </r>
    <r>
      <rPr>
        <i/>
        <sz val="10"/>
        <rFont val="Calibri"/>
        <family val="2"/>
        <scheme val="minor"/>
      </rPr>
      <t xml:space="preserve">Note 1: Column 'Dormant' refers to certificates which were not renewed in 2020 but can be renewed in the near future.
Note 2: Adjusted (baseline) refers to the total number of certificates (if the Licensing Authority decides to maintain the original validity period even if it was renewed after the end of the certificate's validity due to an exemption in place). </t>
    </r>
  </si>
  <si>
    <t>Overload refers to the workload exceeding the capacity of the Licensing Authority per month.</t>
  </si>
  <si>
    <t>Include projections per month for 2021. See section 1.</t>
  </si>
  <si>
    <t>When the cell is changed, the colour changes automatically to highlight that it is an actual/real number.</t>
  </si>
  <si>
    <t>As time progresses, the colour of the column of the current month will change (timeline).</t>
  </si>
  <si>
    <t>colours are applied to reflect the overload of requests, from green to red.</t>
  </si>
  <si>
    <t>* This tool was developed by ICAO with the support of subject matter experts made available from States and industry through different ANC panels, study groups, and other expert groups.</t>
  </si>
  <si>
    <t>* If any customization is intended, the password to unlock the table is ICAO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</si>
</sst>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mm/dd/yy;@"/>
    <numFmt numFmtId="166" formatCode="[$-409]mmm\-yy;@"/>
  </numFmts>
  <fonts count="32" x14ac:knownFonts="1">
    <font>
      <sz val="11"/>
      <color theme="1"/>
      <name val="Calibri"/>
      <family val="2"/>
      <scheme val="minor"/>
    </font>
    <font>
      <sz val="8"/>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b/>
      <sz val="10"/>
      <color theme="0"/>
      <name val="Calibri"/>
      <family val="2"/>
      <scheme val="minor"/>
    </font>
    <font>
      <b/>
      <sz val="14"/>
      <color theme="0"/>
      <name val="Calibri"/>
      <family val="2"/>
      <scheme val="minor"/>
    </font>
    <font>
      <sz val="10"/>
      <name val="Calibri"/>
      <family val="2"/>
      <scheme val="minor"/>
    </font>
    <font>
      <sz val="10"/>
      <color theme="0" tint="-4.9989318521683403E-2"/>
      <name val="Calibri"/>
      <family val="2"/>
      <scheme val="minor"/>
    </font>
    <font>
      <sz val="9"/>
      <color theme="0"/>
      <name val="Calibri"/>
      <family val="2"/>
      <scheme val="minor"/>
    </font>
    <font>
      <b/>
      <sz val="11"/>
      <color theme="1"/>
      <name val="Calibri"/>
      <family val="2"/>
      <scheme val="minor"/>
    </font>
    <font>
      <sz val="10"/>
      <color rgb="FFFF0000"/>
      <name val="Calibri"/>
      <family val="2"/>
      <scheme val="minor"/>
    </font>
    <font>
      <b/>
      <sz val="10"/>
      <name val="Calibri"/>
      <family val="2"/>
      <scheme val="minor"/>
    </font>
    <font>
      <b/>
      <sz val="11"/>
      <color theme="0"/>
      <name val="Calibri"/>
      <family val="2"/>
      <scheme val="minor"/>
    </font>
    <font>
      <b/>
      <sz val="9"/>
      <name val="Calibri"/>
      <family val="2"/>
      <scheme val="minor"/>
    </font>
    <font>
      <u/>
      <sz val="11"/>
      <color theme="10"/>
      <name val="Calibri"/>
      <family val="2"/>
      <scheme val="minor"/>
    </font>
    <font>
      <b/>
      <sz val="9"/>
      <color theme="1"/>
      <name val="Calibri"/>
      <family val="2"/>
      <scheme val="minor"/>
    </font>
    <font>
      <b/>
      <sz val="9"/>
      <color theme="0"/>
      <name val="Calibri"/>
      <family val="2"/>
      <scheme val="minor"/>
    </font>
    <font>
      <b/>
      <u/>
      <sz val="10"/>
      <color theme="10"/>
      <name val="Calibri"/>
      <family val="2"/>
      <scheme val="minor"/>
    </font>
    <font>
      <u/>
      <sz val="10"/>
      <color theme="10"/>
      <name val="Calibri"/>
      <family val="2"/>
      <scheme val="minor"/>
    </font>
    <font>
      <i/>
      <sz val="10"/>
      <name val="Calibri"/>
      <family val="2"/>
      <scheme val="minor"/>
    </font>
    <font>
      <b/>
      <sz val="18"/>
      <color rgb="FFFF0000"/>
      <name val="Calibri"/>
      <family val="2"/>
      <scheme val="minor"/>
    </font>
    <font>
      <sz val="11"/>
      <color theme="0"/>
      <name val="Calibri"/>
      <family val="2"/>
      <scheme val="minor"/>
    </font>
    <font>
      <b/>
      <sz val="10"/>
      <color theme="0" tint="-0.249977111117893"/>
      <name val="Calibri"/>
      <family val="2"/>
      <scheme val="minor"/>
    </font>
    <font>
      <b/>
      <u/>
      <sz val="11"/>
      <color theme="0"/>
      <name val="Calibri"/>
      <family val="2"/>
      <scheme val="minor"/>
    </font>
    <font>
      <b/>
      <u/>
      <sz val="11"/>
      <color theme="2" tint="-0.89999084444715716"/>
      <name val="Calibri"/>
      <family val="2"/>
      <scheme val="minor"/>
    </font>
    <font>
      <b/>
      <u/>
      <sz val="10"/>
      <color theme="2" tint="-0.89999084444715716"/>
      <name val="Calibri"/>
      <family val="2"/>
      <scheme val="minor"/>
    </font>
    <font>
      <u/>
      <sz val="10"/>
      <color theme="2" tint="-0.89999084444715716"/>
      <name val="Calibri"/>
      <family val="2"/>
      <scheme val="minor"/>
    </font>
    <font>
      <u/>
      <sz val="11"/>
      <color theme="2" tint="-0.89999084444715716"/>
      <name val="Calibri"/>
      <family val="2"/>
      <scheme val="minor"/>
    </font>
    <font>
      <u/>
      <sz val="10"/>
      <name val="Calibri"/>
      <family val="2"/>
      <scheme val="minor"/>
    </font>
    <font>
      <b/>
      <u/>
      <sz val="10"/>
      <name val="Calibri"/>
      <family val="2"/>
      <scheme val="minor"/>
    </font>
    <font>
      <sz val="10"/>
      <color theme="0"/>
      <name val="Calibri"/>
      <family val="2"/>
      <scheme val="minor"/>
    </font>
  </fonts>
  <fills count="17">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
      <patternFill patternType="solid">
        <fgColor theme="7"/>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theme="9" tint="-0.499984740745262"/>
        <bgColor indexed="64"/>
      </patternFill>
    </fill>
    <fill>
      <patternFill patternType="solid">
        <fgColor theme="4" tint="0.59999389629810485"/>
        <bgColor indexed="64"/>
      </patternFill>
    </fill>
    <fill>
      <patternFill patternType="solid">
        <fgColor rgb="FFA50021"/>
        <bgColor indexed="64"/>
      </patternFill>
    </fill>
    <fill>
      <patternFill patternType="solid">
        <fgColor theme="9" tint="0.59999389629810485"/>
        <bgColor indexed="64"/>
      </patternFill>
    </fill>
    <fill>
      <patternFill patternType="solid">
        <fgColor rgb="FF660066"/>
        <bgColor indexed="64"/>
      </patternFill>
    </fill>
    <fill>
      <patternFill patternType="solid">
        <fgColor rgb="FF00CC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3">
    <xf numFmtId="0" fontId="0" fillId="0" borderId="0"/>
    <xf numFmtId="9" fontId="3" fillId="0" borderId="0" applyFont="0" applyFill="0" applyBorder="0" applyAlignment="0" applyProtection="0"/>
    <xf numFmtId="0" fontId="15" fillId="0" borderId="0" applyNumberFormat="0" applyFill="0" applyBorder="0" applyAlignment="0" applyProtection="0"/>
  </cellStyleXfs>
  <cellXfs count="175">
    <xf numFmtId="0" fontId="0" fillId="0" borderId="0" xfId="0"/>
    <xf numFmtId="0" fontId="0" fillId="0" borderId="0" xfId="0"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Fill="1" applyAlignment="1">
      <alignment horizontal="center" vertical="center"/>
    </xf>
    <xf numFmtId="1" fontId="8" fillId="0" borderId="0" xfId="0" applyNumberFormat="1" applyFont="1" applyFill="1" applyBorder="1" applyAlignment="1">
      <alignment horizontal="center" vertical="center"/>
    </xf>
    <xf numFmtId="1" fontId="4" fillId="0" borderId="0" xfId="1" applyNumberFormat="1" applyFont="1" applyFill="1" applyBorder="1" applyAlignment="1">
      <alignment horizontal="center" vertical="center"/>
    </xf>
    <xf numFmtId="9" fontId="7" fillId="3" borderId="1" xfId="1" applyFont="1" applyFill="1" applyBorder="1" applyAlignment="1">
      <alignment horizontal="center" vertical="center"/>
    </xf>
    <xf numFmtId="0" fontId="2" fillId="0" borderId="0" xfId="0" applyFont="1" applyAlignment="1">
      <alignment horizontal="left" vertical="center"/>
    </xf>
    <xf numFmtId="1" fontId="5" fillId="2" borderId="1" xfId="1" applyNumberFormat="1" applyFont="1" applyFill="1" applyBorder="1" applyAlignment="1">
      <alignment horizontal="center" vertical="center"/>
    </xf>
    <xf numFmtId="0" fontId="4" fillId="6" borderId="1" xfId="0" applyFont="1" applyFill="1" applyBorder="1" applyAlignment="1">
      <alignment horizontal="center" vertical="center"/>
    </xf>
    <xf numFmtId="1" fontId="4" fillId="6" borderId="1" xfId="0" applyNumberFormat="1" applyFont="1" applyFill="1" applyBorder="1" applyAlignment="1">
      <alignment horizontal="center" vertical="center"/>
    </xf>
    <xf numFmtId="164" fontId="4" fillId="0" borderId="0" xfId="1" applyNumberFormat="1" applyFont="1" applyFill="1" applyBorder="1" applyAlignment="1">
      <alignment horizontal="center" vertical="center"/>
    </xf>
    <xf numFmtId="0" fontId="5" fillId="0" borderId="0" xfId="0" applyFont="1" applyFill="1" applyBorder="1" applyAlignment="1">
      <alignment vertical="center"/>
    </xf>
    <xf numFmtId="1" fontId="4" fillId="8"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xf>
    <xf numFmtId="1" fontId="5" fillId="0" borderId="0" xfId="1" applyNumberFormat="1" applyFont="1" applyFill="1" applyBorder="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2" fillId="0" borderId="0" xfId="0" applyFont="1" applyBorder="1" applyAlignment="1">
      <alignment horizontal="center" vertical="center"/>
    </xf>
    <xf numFmtId="1" fontId="2" fillId="0" borderId="0" xfId="0" applyNumberFormat="1" applyFont="1" applyBorder="1" applyAlignment="1">
      <alignment horizontal="center" vertical="center"/>
    </xf>
    <xf numFmtId="17" fontId="5" fillId="2"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6" fillId="0" borderId="0" xfId="0" applyFont="1" applyFill="1" applyBorder="1" applyAlignment="1">
      <alignment vertical="center"/>
    </xf>
    <xf numFmtId="1" fontId="2" fillId="8" borderId="1" xfId="0" applyNumberFormat="1" applyFont="1" applyFill="1" applyBorder="1" applyAlignment="1">
      <alignment horizontal="center" vertical="center"/>
    </xf>
    <xf numFmtId="1" fontId="7" fillId="8" borderId="1" xfId="0" applyNumberFormat="1" applyFont="1" applyFill="1" applyBorder="1" applyAlignment="1">
      <alignment horizontal="center" vertical="center"/>
    </xf>
    <xf numFmtId="1" fontId="5" fillId="9" borderId="1" xfId="0" applyNumberFormat="1" applyFont="1" applyFill="1" applyBorder="1" applyAlignment="1">
      <alignment horizontal="center" vertical="center"/>
    </xf>
    <xf numFmtId="1" fontId="4" fillId="4" borderId="1" xfId="0" applyNumberFormat="1" applyFont="1" applyFill="1" applyBorder="1" applyAlignment="1">
      <alignment horizontal="center" vertical="center"/>
    </xf>
    <xf numFmtId="1" fontId="4" fillId="13" borderId="1" xfId="0" applyNumberFormat="1" applyFont="1" applyFill="1" applyBorder="1" applyAlignment="1">
      <alignment horizontal="center" vertical="center"/>
    </xf>
    <xf numFmtId="0" fontId="11" fillId="0" borderId="0" xfId="0" applyFont="1" applyFill="1" applyAlignment="1">
      <alignment horizontal="left" vertical="top" wrapText="1"/>
    </xf>
    <xf numFmtId="164" fontId="17" fillId="14" borderId="1" xfId="0" applyNumberFormat="1" applyFont="1" applyFill="1" applyBorder="1" applyAlignment="1">
      <alignment horizontal="center" vertical="center"/>
    </xf>
    <xf numFmtId="0" fontId="0" fillId="0" borderId="0" xfId="0" applyBorder="1" applyAlignment="1">
      <alignment vertical="center"/>
    </xf>
    <xf numFmtId="0" fontId="10" fillId="0" borderId="0" xfId="0" applyFont="1" applyBorder="1" applyAlignment="1">
      <alignment vertical="center"/>
    </xf>
    <xf numFmtId="165" fontId="12" fillId="0" borderId="0" xfId="0" applyNumberFormat="1" applyFont="1" applyFill="1" applyBorder="1" applyAlignment="1">
      <alignment horizontal="center" vertical="center"/>
    </xf>
    <xf numFmtId="0" fontId="14" fillId="0" borderId="0" xfId="0" applyFont="1" applyBorder="1" applyAlignment="1">
      <alignment horizontal="right" vertical="center"/>
    </xf>
    <xf numFmtId="165" fontId="14" fillId="0" borderId="0" xfId="0" applyNumberFormat="1" applyFont="1"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3" xfId="0" applyFont="1" applyBorder="1" applyAlignment="1">
      <alignment vertical="center"/>
    </xf>
    <xf numFmtId="0" fontId="10" fillId="0" borderId="6" xfId="0" applyFont="1" applyBorder="1" applyAlignment="1">
      <alignment horizontal="left" vertical="top" wrapText="1"/>
    </xf>
    <xf numFmtId="0" fontId="14" fillId="0" borderId="6" xfId="0" applyFont="1" applyBorder="1" applyAlignment="1">
      <alignment horizontal="right" vertical="center"/>
    </xf>
    <xf numFmtId="165" fontId="14" fillId="0" borderId="6" xfId="0" applyNumberFormat="1" applyFont="1" applyFill="1" applyBorder="1" applyAlignment="1">
      <alignment horizontal="center" vertical="center"/>
    </xf>
    <xf numFmtId="0" fontId="14" fillId="0" borderId="6" xfId="0" applyFont="1" applyBorder="1" applyAlignment="1">
      <alignment horizontal="center" vertical="center"/>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2" fillId="0" borderId="0" xfId="0" applyFont="1" applyFill="1" applyAlignment="1">
      <alignment horizontal="left" vertical="top" wrapText="1"/>
    </xf>
    <xf numFmtId="0" fontId="2" fillId="5" borderId="1" xfId="0" applyFont="1" applyFill="1" applyBorder="1" applyAlignment="1">
      <alignment horizontal="left" vertical="top" wrapText="1"/>
    </xf>
    <xf numFmtId="0" fontId="7" fillId="0" borderId="0" xfId="0" applyFont="1" applyAlignment="1">
      <alignment horizontal="left" vertical="top" wrapText="1"/>
    </xf>
    <xf numFmtId="0" fontId="12"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Border="1" applyAlignment="1">
      <alignment horizontal="left" vertical="top" wrapText="1"/>
    </xf>
    <xf numFmtId="0" fontId="2" fillId="4"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0" xfId="0" applyFont="1" applyBorder="1" applyAlignment="1">
      <alignment horizontal="left" vertical="top" wrapText="1"/>
    </xf>
    <xf numFmtId="0" fontId="19" fillId="0" borderId="0" xfId="2" quotePrefix="1" applyFont="1" applyFill="1" applyBorder="1" applyAlignment="1">
      <alignment horizontal="lef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10" fillId="0" borderId="0" xfId="0" applyFont="1" applyBorder="1" applyAlignment="1">
      <alignment horizontal="left" vertical="top" wrapText="1"/>
    </xf>
    <xf numFmtId="0" fontId="5" fillId="2" borderId="1" xfId="0" applyFont="1" applyFill="1" applyBorder="1" applyAlignment="1">
      <alignment horizontal="center" vertical="center"/>
    </xf>
    <xf numFmtId="0" fontId="14" fillId="0" borderId="0" xfId="0" applyFont="1" applyBorder="1" applyAlignment="1">
      <alignment horizontal="center" vertical="center"/>
    </xf>
    <xf numFmtId="0" fontId="5" fillId="2" borderId="1" xfId="0" applyFont="1" applyFill="1" applyBorder="1" applyAlignment="1">
      <alignment horizontal="center" vertical="center" wrapText="1"/>
    </xf>
    <xf numFmtId="0" fontId="5" fillId="2" borderId="10" xfId="0" applyFont="1" applyFill="1" applyBorder="1" applyAlignment="1">
      <alignment horizontal="center" vertical="center" wrapText="1"/>
    </xf>
    <xf numFmtId="1" fontId="12" fillId="15"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xf>
    <xf numFmtId="14" fontId="23" fillId="0" borderId="0" xfId="0" applyNumberFormat="1" applyFont="1" applyFill="1" applyBorder="1" applyAlignment="1">
      <alignment horizontal="center" vertical="center" wrapText="1"/>
    </xf>
    <xf numFmtId="0" fontId="10" fillId="0" borderId="0" xfId="0" applyFont="1" applyFill="1" applyBorder="1" applyAlignment="1">
      <alignment vertical="center"/>
    </xf>
    <xf numFmtId="1" fontId="16" fillId="0" borderId="1" xfId="1" applyNumberFormat="1" applyFont="1" applyFill="1" applyBorder="1" applyAlignment="1">
      <alignment vertical="center"/>
    </xf>
    <xf numFmtId="9" fontId="17" fillId="14" borderId="11"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vertical="center"/>
    </xf>
    <xf numFmtId="0" fontId="12" fillId="0" borderId="0" xfId="0" applyFont="1" applyFill="1" applyBorder="1" applyAlignment="1">
      <alignment horizontal="center" vertical="center"/>
    </xf>
    <xf numFmtId="164" fontId="17" fillId="14" borderId="11" xfId="0" applyNumberFormat="1" applyFont="1" applyFill="1" applyBorder="1" applyAlignment="1">
      <alignment horizontal="center" vertical="center"/>
    </xf>
    <xf numFmtId="0" fontId="14" fillId="0" borderId="0"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0" fillId="0" borderId="0" xfId="0" applyBorder="1" applyAlignment="1">
      <alignment horizontal="left" vertical="center"/>
    </xf>
    <xf numFmtId="0" fontId="2" fillId="0" borderId="9" xfId="0" applyFont="1" applyBorder="1" applyAlignment="1">
      <alignment horizontal="center" vertical="center"/>
    </xf>
    <xf numFmtId="0" fontId="0" fillId="0" borderId="6" xfId="0" applyBorder="1" applyAlignment="1">
      <alignment horizontal="left" vertical="center"/>
    </xf>
    <xf numFmtId="0" fontId="2" fillId="0" borderId="6" xfId="0" applyFont="1" applyBorder="1" applyAlignment="1">
      <alignment horizontal="center" vertical="center"/>
    </xf>
    <xf numFmtId="0" fontId="22" fillId="0" borderId="0" xfId="0" applyFont="1" applyBorder="1" applyAlignment="1">
      <alignment vertical="center"/>
    </xf>
    <xf numFmtId="0" fontId="2" fillId="15" borderId="1" xfId="0" applyFont="1" applyFill="1" applyBorder="1" applyAlignment="1">
      <alignment horizontal="left" vertical="top" wrapText="1"/>
    </xf>
    <xf numFmtId="166" fontId="5" fillId="2" borderId="10" xfId="0" applyNumberFormat="1" applyFont="1" applyFill="1" applyBorder="1" applyAlignment="1">
      <alignment horizontal="center" vertical="center"/>
    </xf>
    <xf numFmtId="1" fontId="4" fillId="3" borderId="10" xfId="0" applyNumberFormat="1" applyFont="1" applyFill="1" applyBorder="1" applyAlignment="1">
      <alignment horizontal="center" vertical="center"/>
    </xf>
    <xf numFmtId="1" fontId="5" fillId="9" borderId="10" xfId="0" applyNumberFormat="1" applyFont="1" applyFill="1" applyBorder="1" applyAlignment="1">
      <alignment horizontal="center" vertical="center"/>
    </xf>
    <xf numFmtId="1" fontId="5" fillId="2" borderId="10" xfId="1" applyNumberFormat="1" applyFont="1" applyFill="1" applyBorder="1" applyAlignment="1">
      <alignment horizontal="center" vertical="center"/>
    </xf>
    <xf numFmtId="0" fontId="5" fillId="2" borderId="16" xfId="0" applyFont="1" applyFill="1" applyBorder="1" applyAlignment="1">
      <alignment horizontal="center" vertical="center"/>
    </xf>
    <xf numFmtId="0" fontId="5" fillId="2" borderId="16" xfId="0" applyFont="1" applyFill="1" applyBorder="1" applyAlignment="1">
      <alignment horizontal="center" vertical="center" wrapText="1"/>
    </xf>
    <xf numFmtId="1" fontId="4" fillId="3" borderId="16" xfId="0" applyNumberFormat="1" applyFont="1" applyFill="1" applyBorder="1" applyAlignment="1">
      <alignment horizontal="center" vertical="center"/>
    </xf>
    <xf numFmtId="1" fontId="5" fillId="2" borderId="16" xfId="1" applyNumberFormat="1" applyFont="1" applyFill="1" applyBorder="1" applyAlignment="1">
      <alignment horizontal="center" vertical="center"/>
    </xf>
    <xf numFmtId="1" fontId="2" fillId="8" borderId="10" xfId="0" applyNumberFormat="1" applyFont="1" applyFill="1" applyBorder="1" applyAlignment="1">
      <alignment horizontal="center" vertical="center"/>
    </xf>
    <xf numFmtId="166" fontId="5" fillId="2" borderId="16" xfId="0" applyNumberFormat="1" applyFont="1" applyFill="1" applyBorder="1" applyAlignment="1">
      <alignment horizontal="center" vertical="center"/>
    </xf>
    <xf numFmtId="1" fontId="4" fillId="8" borderId="10" xfId="0" applyNumberFormat="1" applyFont="1" applyFill="1" applyBorder="1" applyAlignment="1">
      <alignment horizontal="center" vertical="center"/>
    </xf>
    <xf numFmtId="1" fontId="4" fillId="8" borderId="16" xfId="0" applyNumberFormat="1" applyFont="1" applyFill="1" applyBorder="1" applyAlignment="1">
      <alignment horizontal="center" vertical="center"/>
    </xf>
    <xf numFmtId="17" fontId="5" fillId="2" borderId="17" xfId="0" applyNumberFormat="1" applyFont="1" applyFill="1" applyBorder="1" applyAlignment="1">
      <alignment horizontal="center" vertical="center"/>
    </xf>
    <xf numFmtId="0" fontId="11" fillId="0" borderId="1" xfId="0" applyFont="1" applyBorder="1" applyAlignment="1">
      <alignment horizontal="left" vertical="top" wrapText="1"/>
    </xf>
    <xf numFmtId="0" fontId="24" fillId="8" borderId="1" xfId="2" applyFont="1" applyFill="1" applyBorder="1" applyAlignment="1">
      <alignment horizontal="left" vertical="top" wrapText="1"/>
    </xf>
    <xf numFmtId="0" fontId="24" fillId="2" borderId="1" xfId="2" applyFont="1" applyFill="1" applyBorder="1" applyAlignment="1">
      <alignment horizontal="left" vertical="top" wrapText="1"/>
    </xf>
    <xf numFmtId="0" fontId="24" fillId="14" borderId="1" xfId="2" quotePrefix="1" applyFont="1" applyFill="1" applyBorder="1" applyAlignment="1">
      <alignment horizontal="left" vertical="top" wrapText="1"/>
    </xf>
    <xf numFmtId="1" fontId="24" fillId="12" borderId="1" xfId="2" applyNumberFormat="1" applyFont="1" applyFill="1" applyBorder="1" applyAlignment="1">
      <alignment horizontal="left" vertical="top" wrapText="1"/>
    </xf>
    <xf numFmtId="0" fontId="24" fillId="9" borderId="1" xfId="2" applyFont="1" applyFill="1" applyBorder="1" applyAlignment="1">
      <alignment horizontal="left" vertical="top" wrapText="1"/>
    </xf>
    <xf numFmtId="0" fontId="25" fillId="4" borderId="1" xfId="2" applyFont="1" applyFill="1" applyBorder="1" applyAlignment="1">
      <alignment horizontal="left" vertical="top" wrapText="1"/>
    </xf>
    <xf numFmtId="0" fontId="26" fillId="6" borderId="1" xfId="2" applyFont="1" applyFill="1" applyBorder="1" applyAlignment="1">
      <alignment horizontal="left" vertical="top" wrapText="1"/>
    </xf>
    <xf numFmtId="0" fontId="25" fillId="3" borderId="1" xfId="2" applyFont="1" applyFill="1" applyBorder="1" applyAlignment="1">
      <alignment horizontal="left" vertical="top" wrapText="1"/>
    </xf>
    <xf numFmtId="0" fontId="25" fillId="13" borderId="1" xfId="2" applyFont="1" applyFill="1" applyBorder="1" applyAlignment="1">
      <alignment horizontal="left" vertical="top" wrapText="1"/>
    </xf>
    <xf numFmtId="0" fontId="25" fillId="15" borderId="1" xfId="2" applyFont="1" applyFill="1" applyBorder="1" applyAlignment="1">
      <alignment horizontal="left" vertical="top" wrapText="1"/>
    </xf>
    <xf numFmtId="0" fontId="25" fillId="8" borderId="1" xfId="2" applyFont="1" applyFill="1" applyBorder="1" applyAlignment="1">
      <alignment horizontal="left" vertical="top" wrapText="1"/>
    </xf>
    <xf numFmtId="0" fontId="27" fillId="6" borderId="1" xfId="2" applyFont="1" applyFill="1" applyBorder="1" applyAlignment="1">
      <alignment horizontal="left" vertical="top" wrapText="1"/>
    </xf>
    <xf numFmtId="0" fontId="28" fillId="3" borderId="1" xfId="2" applyFont="1" applyFill="1" applyBorder="1" applyAlignment="1">
      <alignment horizontal="left" vertical="top" wrapText="1"/>
    </xf>
    <xf numFmtId="0" fontId="28" fillId="13" borderId="1" xfId="2" applyFont="1" applyFill="1" applyBorder="1" applyAlignment="1">
      <alignment horizontal="left" vertical="top" wrapText="1"/>
    </xf>
    <xf numFmtId="0" fontId="7" fillId="5" borderId="1" xfId="0" applyFont="1" applyFill="1" applyBorder="1" applyAlignment="1">
      <alignment horizontal="left" vertical="top" wrapText="1"/>
    </xf>
    <xf numFmtId="0" fontId="4" fillId="0" borderId="0" xfId="0" applyFont="1" applyAlignment="1">
      <alignment horizontal="left" vertical="top" wrapText="1"/>
    </xf>
    <xf numFmtId="0" fontId="4" fillId="0" borderId="0" xfId="0" quotePrefix="1" applyFont="1" applyAlignment="1">
      <alignment vertical="top" wrapText="1"/>
    </xf>
    <xf numFmtId="0" fontId="4" fillId="0" borderId="0" xfId="0" applyFont="1" applyAlignment="1">
      <alignment vertical="top" wrapText="1"/>
    </xf>
    <xf numFmtId="0" fontId="31" fillId="16" borderId="9" xfId="0" applyFont="1" applyFill="1" applyBorder="1" applyAlignment="1">
      <alignment horizontal="center" vertical="center"/>
    </xf>
    <xf numFmtId="0" fontId="12" fillId="0" borderId="0" xfId="0" applyFont="1" applyAlignment="1">
      <alignment horizontal="left" vertical="top" wrapText="1"/>
    </xf>
    <xf numFmtId="0" fontId="4" fillId="0" borderId="0" xfId="0" applyFont="1" applyAlignment="1">
      <alignment horizontal="left" vertical="top" wrapText="1"/>
    </xf>
    <xf numFmtId="0" fontId="12" fillId="0" borderId="0" xfId="0" applyFont="1" applyAlignment="1">
      <alignment horizontal="left" vertical="top" wrapText="1"/>
    </xf>
    <xf numFmtId="0" fontId="18" fillId="0" borderId="0" xfId="2" applyFont="1" applyAlignment="1">
      <alignment horizontal="left" vertical="top" wrapText="1"/>
    </xf>
    <xf numFmtId="0" fontId="2" fillId="0" borderId="0" xfId="0" applyFont="1" applyAlignment="1">
      <alignment horizontal="center" vertical="top" wrapText="1"/>
    </xf>
    <xf numFmtId="0" fontId="21" fillId="7" borderId="0" xfId="0" applyFont="1" applyFill="1" applyAlignment="1">
      <alignment horizontal="center" vertical="center" wrapText="1"/>
    </xf>
    <xf numFmtId="0" fontId="13" fillId="2" borderId="13" xfId="0" applyFont="1" applyFill="1" applyBorder="1" applyAlignment="1">
      <alignment horizontal="center" vertical="center" textRotation="90" wrapText="1"/>
    </xf>
    <xf numFmtId="0" fontId="13" fillId="2" borderId="14" xfId="0" applyFont="1" applyFill="1" applyBorder="1" applyAlignment="1">
      <alignment horizontal="center" vertical="center" textRotation="90" wrapText="1"/>
    </xf>
    <xf numFmtId="0" fontId="13" fillId="2" borderId="15" xfId="0" applyFont="1" applyFill="1" applyBorder="1" applyAlignment="1">
      <alignment horizontal="center" vertical="center" textRotation="90" wrapText="1"/>
    </xf>
    <xf numFmtId="1" fontId="5" fillId="12" borderId="5" xfId="0" applyNumberFormat="1" applyFont="1" applyFill="1" applyBorder="1" applyAlignment="1">
      <alignment horizontal="center" vertical="center"/>
    </xf>
    <xf numFmtId="1" fontId="5" fillId="12" borderId="0" xfId="0" applyNumberFormat="1" applyFont="1" applyFill="1" applyBorder="1" applyAlignment="1">
      <alignment horizontal="center" vertical="center"/>
    </xf>
    <xf numFmtId="1" fontId="5" fillId="12" borderId="9" xfId="0" applyNumberFormat="1" applyFont="1" applyFill="1" applyBorder="1" applyAlignment="1">
      <alignment horizontal="center" vertical="center"/>
    </xf>
    <xf numFmtId="0" fontId="5" fillId="2" borderId="1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1" fontId="5" fillId="2" borderId="5" xfId="0" applyNumberFormat="1" applyFont="1" applyFill="1" applyBorder="1" applyAlignment="1">
      <alignment horizontal="center" vertical="center"/>
    </xf>
    <xf numFmtId="1" fontId="5" fillId="2" borderId="0" xfId="0" applyNumberFormat="1" applyFont="1" applyFill="1" applyBorder="1" applyAlignment="1">
      <alignment horizontal="center" vertical="center"/>
    </xf>
    <xf numFmtId="1" fontId="5" fillId="2" borderId="9" xfId="0" applyNumberFormat="1" applyFont="1" applyFill="1" applyBorder="1" applyAlignment="1">
      <alignment horizontal="center" vertical="center"/>
    </xf>
    <xf numFmtId="1" fontId="12" fillId="11" borderId="5" xfId="0" applyNumberFormat="1" applyFont="1" applyFill="1" applyBorder="1" applyAlignment="1">
      <alignment horizontal="center" vertical="center" wrapText="1"/>
    </xf>
    <xf numFmtId="1" fontId="12" fillId="11" borderId="0" xfId="0" applyNumberFormat="1" applyFont="1" applyFill="1" applyBorder="1" applyAlignment="1">
      <alignment horizontal="center" vertical="center"/>
    </xf>
    <xf numFmtId="1" fontId="12" fillId="11" borderId="9" xfId="0" applyNumberFormat="1" applyFont="1" applyFill="1" applyBorder="1" applyAlignment="1">
      <alignment horizontal="center" vertical="center"/>
    </xf>
    <xf numFmtId="1" fontId="5" fillId="10" borderId="5" xfId="0" applyNumberFormat="1" applyFont="1" applyFill="1" applyBorder="1" applyAlignment="1">
      <alignment horizontal="center" vertical="center" wrapText="1"/>
    </xf>
    <xf numFmtId="1" fontId="5" fillId="10" borderId="0" xfId="0" applyNumberFormat="1" applyFont="1" applyFill="1" applyBorder="1" applyAlignment="1">
      <alignment horizontal="center" vertical="center"/>
    </xf>
    <xf numFmtId="1" fontId="5" fillId="10" borderId="9" xfId="0" applyNumberFormat="1" applyFont="1" applyFill="1" applyBorder="1" applyAlignment="1">
      <alignment horizontal="center" vertical="center"/>
    </xf>
    <xf numFmtId="0" fontId="5" fillId="14" borderId="11" xfId="0" applyFont="1" applyFill="1" applyBorder="1" applyAlignment="1">
      <alignment horizontal="center" vertical="center"/>
    </xf>
    <xf numFmtId="0" fontId="5" fillId="14" borderId="12" xfId="0" applyFont="1" applyFill="1" applyBorder="1" applyAlignment="1">
      <alignment horizontal="center" vertical="center"/>
    </xf>
    <xf numFmtId="0" fontId="5" fillId="14" borderId="10" xfId="0" applyFont="1" applyFill="1" applyBorder="1" applyAlignment="1">
      <alignment horizontal="center" vertical="center"/>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3" fillId="2" borderId="1" xfId="0" applyFont="1" applyFill="1" applyBorder="1" applyAlignment="1">
      <alignment horizontal="center" vertical="center" textRotation="90"/>
    </xf>
    <xf numFmtId="0" fontId="10" fillId="8" borderId="1" xfId="0" applyFont="1" applyFill="1" applyBorder="1" applyAlignment="1">
      <alignment horizontal="center" vertical="center"/>
    </xf>
    <xf numFmtId="0" fontId="10" fillId="8" borderId="11" xfId="0" applyFont="1" applyFill="1" applyBorder="1" applyAlignment="1">
      <alignment horizontal="center" vertical="center"/>
    </xf>
    <xf numFmtId="0" fontId="10" fillId="8" borderId="12" xfId="0" applyFont="1" applyFill="1" applyBorder="1" applyAlignment="1">
      <alignment horizontal="center" vertical="center"/>
    </xf>
    <xf numFmtId="0" fontId="5" fillId="2" borderId="1" xfId="0" applyFont="1" applyFill="1" applyBorder="1" applyAlignment="1">
      <alignment horizontal="center" vertical="center" wrapText="1"/>
    </xf>
    <xf numFmtId="0" fontId="0" fillId="0" borderId="0" xfId="0" applyFill="1" applyBorder="1" applyAlignment="1">
      <alignment horizontal="center" vertical="center"/>
    </xf>
    <xf numFmtId="0" fontId="14" fillId="0" borderId="11" xfId="0" applyFont="1" applyFill="1" applyBorder="1" applyAlignment="1">
      <alignment horizontal="center" vertical="center" wrapText="1"/>
    </xf>
    <xf numFmtId="0" fontId="14" fillId="0" borderId="10" xfId="0" applyFont="1" applyFill="1" applyBorder="1" applyAlignment="1">
      <alignment horizontal="center" vertical="center" wrapText="1"/>
    </xf>
    <xf numFmtId="1" fontId="14" fillId="0" borderId="11" xfId="1" applyNumberFormat="1" applyFont="1" applyFill="1" applyBorder="1" applyAlignment="1">
      <alignment horizontal="center" vertical="center" wrapText="1"/>
    </xf>
    <xf numFmtId="1" fontId="14" fillId="0" borderId="10" xfId="1" applyNumberFormat="1" applyFont="1" applyFill="1" applyBorder="1" applyAlignment="1">
      <alignment horizontal="center" vertical="center" wrapText="1"/>
    </xf>
    <xf numFmtId="1" fontId="16" fillId="0" borderId="11" xfId="1" applyNumberFormat="1" applyFont="1" applyFill="1" applyBorder="1" applyAlignment="1">
      <alignment horizontal="center" vertical="center" wrapText="1"/>
    </xf>
    <xf numFmtId="1" fontId="16" fillId="0" borderId="10" xfId="1" applyNumberFormat="1" applyFont="1" applyFill="1" applyBorder="1" applyAlignment="1">
      <alignment horizontal="center" vertical="center" wrapText="1"/>
    </xf>
    <xf numFmtId="0" fontId="5" fillId="2" borderId="10"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6" xfId="0" applyFont="1" applyFill="1" applyBorder="1" applyAlignment="1">
      <alignment horizontal="center" vertical="center"/>
    </xf>
    <xf numFmtId="0" fontId="12" fillId="15" borderId="12" xfId="0" applyFont="1" applyFill="1" applyBorder="1" applyAlignment="1">
      <alignment horizontal="center" vertical="center"/>
    </xf>
    <xf numFmtId="0" fontId="12" fillId="15" borderId="10" xfId="0" applyFont="1" applyFill="1" applyBorder="1" applyAlignment="1">
      <alignment horizontal="center" vertical="center"/>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0" fillId="0" borderId="2" xfId="0" applyBorder="1" applyAlignment="1">
      <alignment horizontal="center" vertical="center"/>
    </xf>
    <xf numFmtId="0" fontId="6" fillId="0" borderId="0" xfId="0" applyFont="1" applyFill="1" applyBorder="1" applyAlignment="1">
      <alignment horizontal="center" vertical="center"/>
    </xf>
    <xf numFmtId="0" fontId="0" fillId="0" borderId="0" xfId="0" applyBorder="1" applyAlignment="1">
      <alignment horizontal="center" vertical="center"/>
    </xf>
  </cellXfs>
  <cellStyles count="3">
    <cellStyle name="Hyperlink" xfId="2" builtinId="8"/>
    <cellStyle name="Normal" xfId="0" builtinId="0"/>
    <cellStyle name="Percent" xfId="1" builtinId="5"/>
  </cellStyles>
  <dxfs count="23">
    <dxf>
      <fill>
        <patternFill>
          <bgColor theme="7" tint="0.59996337778862885"/>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ill>
        <patternFill>
          <bgColor rgb="FF00CC00"/>
        </patternFill>
      </fill>
    </dxf>
    <dxf>
      <font>
        <color auto="1"/>
      </font>
      <fill>
        <patternFill>
          <bgColor theme="5"/>
        </patternFill>
      </fill>
      <border>
        <left style="thin">
          <color auto="1"/>
        </left>
        <right style="thin">
          <color auto="1"/>
        </right>
        <top style="thin">
          <color auto="1"/>
        </top>
        <bottom style="thin">
          <color auto="1"/>
        </bottom>
        <vertical/>
        <horizontal/>
      </border>
    </dxf>
    <dxf>
      <font>
        <color auto="1"/>
      </font>
      <fill>
        <patternFill>
          <bgColor theme="5"/>
        </patternFill>
      </fill>
      <border>
        <left style="thin">
          <color auto="1"/>
        </left>
        <right style="thin">
          <color auto="1"/>
        </right>
        <top style="thin">
          <color auto="1"/>
        </top>
        <bottom style="thin">
          <color auto="1"/>
        </bottom>
        <vertical/>
        <horizontal/>
      </border>
    </dxf>
    <dxf>
      <font>
        <color auto="1"/>
      </font>
      <fill>
        <patternFill>
          <bgColor theme="5"/>
        </patternFill>
      </fill>
      <border>
        <left style="thin">
          <color auto="1"/>
        </left>
        <right style="thin">
          <color auto="1"/>
        </right>
        <top style="thin">
          <color auto="1"/>
        </top>
        <bottom style="thin">
          <color auto="1"/>
        </bottom>
        <vertical/>
        <horizontal/>
      </border>
    </dxf>
    <dxf>
      <fill>
        <patternFill>
          <bgColor theme="7" tint="0.39994506668294322"/>
        </patternFill>
      </fill>
    </dxf>
    <dxf>
      <fill>
        <patternFill>
          <bgColor rgb="FF00CC00"/>
        </patternFill>
      </fill>
    </dxf>
    <dxf>
      <fill>
        <patternFill>
          <bgColor rgb="FF00CC00"/>
        </patternFill>
      </fill>
    </dxf>
    <dxf>
      <fill>
        <patternFill>
          <bgColor rgb="FFFF5050"/>
        </patternFill>
      </fill>
    </dxf>
    <dxf>
      <fill>
        <patternFill>
          <bgColor rgb="FFFF6600"/>
        </patternFill>
      </fill>
    </dxf>
    <dxf>
      <fill>
        <patternFill>
          <bgColor rgb="FFFF6600"/>
        </patternFill>
      </fill>
    </dxf>
    <dxf>
      <fill>
        <patternFill>
          <bgColor rgb="FFFF6600"/>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3F3F"/>
      <color rgb="FF00CC00"/>
      <color rgb="FFFF5050"/>
      <color rgb="FF660066"/>
      <color rgb="FF6600FF"/>
      <color rgb="FFA50021"/>
      <color rgb="FF990033"/>
      <color rgb="FFFF6600"/>
      <color rgb="FFFF9900"/>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Monitoring and Planning of Alleviations Granted During COVID-19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70336886621093E-2"/>
          <c:y val="0.17045696752530298"/>
          <c:w val="0.93806031894950537"/>
          <c:h val="0.50136443593483859"/>
        </c:manualLayout>
      </c:layout>
      <c:barChart>
        <c:barDir val="col"/>
        <c:grouping val="stacked"/>
        <c:varyColors val="0"/>
        <c:ser>
          <c:idx val="0"/>
          <c:order val="0"/>
          <c:tx>
            <c:strRef>
              <c:f>Tool!$C$22:$E$22</c:f>
              <c:strCache>
                <c:ptCount val="3"/>
                <c:pt idx="0">
                  <c:v>Certificates (Renewal)</c:v>
                </c:pt>
              </c:strCache>
            </c:strRef>
          </c:tx>
          <c:spPr>
            <a:solidFill>
              <a:schemeClr val="accent5">
                <a:lumMod val="40000"/>
                <a:lumOff val="60000"/>
              </a:schemeClr>
            </a:solidFill>
            <a:ln>
              <a:solidFill>
                <a:schemeClr val="accent5">
                  <a:lumMod val="60000"/>
                  <a:lumOff val="40000"/>
                </a:schemeClr>
              </a:solidFill>
            </a:ln>
            <a:effectLst/>
          </c:spPr>
          <c:invertIfNegative val="0"/>
          <c:cat>
            <c:strRef>
              <c:f>Tool!$F$6:$U$6</c:f>
              <c:strCache>
                <c:ptCount val="15"/>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Renewed</c:v>
                </c:pt>
                <c:pt idx="13">
                  <c:v>Dormant</c:v>
                </c:pt>
                <c:pt idx="14">
                  <c:v>Adjusted (baseline)</c:v>
                </c:pt>
              </c:strCache>
            </c:strRef>
          </c:cat>
          <c:val>
            <c:numRef>
              <c:f>Tool!$F$22:$Q$22</c:f>
              <c:numCache>
                <c:formatCode>0</c:formatCode>
                <c:ptCount val="12"/>
                <c:pt idx="0">
                  <c:v>80</c:v>
                </c:pt>
                <c:pt idx="1">
                  <c:v>95</c:v>
                </c:pt>
                <c:pt idx="2">
                  <c:v>65</c:v>
                </c:pt>
                <c:pt idx="3">
                  <c:v>55</c:v>
                </c:pt>
                <c:pt idx="4">
                  <c:v>70</c:v>
                </c:pt>
                <c:pt idx="5">
                  <c:v>70</c:v>
                </c:pt>
                <c:pt idx="6">
                  <c:v>75</c:v>
                </c:pt>
                <c:pt idx="7">
                  <c:v>80</c:v>
                </c:pt>
                <c:pt idx="8">
                  <c:v>90</c:v>
                </c:pt>
                <c:pt idx="9">
                  <c:v>115</c:v>
                </c:pt>
                <c:pt idx="10">
                  <c:v>115</c:v>
                </c:pt>
                <c:pt idx="11">
                  <c:v>85</c:v>
                </c:pt>
              </c:numCache>
            </c:numRef>
          </c:val>
          <c:extLst>
            <c:ext xmlns:c16="http://schemas.microsoft.com/office/drawing/2014/chart" uri="{C3380CC4-5D6E-409C-BE32-E72D297353CC}">
              <c16:uniqueId val="{00000000-2137-4B08-8029-2F010E86EEBF}"/>
            </c:ext>
          </c:extLst>
        </c:ser>
        <c:ser>
          <c:idx val="2"/>
          <c:order val="1"/>
          <c:tx>
            <c:strRef>
              <c:f>Tool!$C$23:$E$23</c:f>
              <c:strCache>
                <c:ptCount val="3"/>
                <c:pt idx="0">
                  <c:v>Certificates (New)</c:v>
                </c:pt>
              </c:strCache>
            </c:strRef>
          </c:tx>
          <c:spPr>
            <a:solidFill>
              <a:schemeClr val="accent1">
                <a:lumMod val="40000"/>
                <a:lumOff val="60000"/>
              </a:schemeClr>
            </a:solidFill>
            <a:ln>
              <a:solidFill>
                <a:schemeClr val="accent1">
                  <a:lumMod val="60000"/>
                  <a:lumOff val="40000"/>
                </a:schemeClr>
              </a:solidFill>
            </a:ln>
            <a:effectLst/>
          </c:spPr>
          <c:invertIfNegative val="0"/>
          <c:val>
            <c:numRef>
              <c:f>Tool!$F$28:$Q$28</c:f>
              <c:numCache>
                <c:formatCode>General</c:formatCode>
                <c:ptCount val="12"/>
                <c:pt idx="0">
                  <c:v>25</c:v>
                </c:pt>
                <c:pt idx="1">
                  <c:v>25</c:v>
                </c:pt>
                <c:pt idx="2">
                  <c:v>25</c:v>
                </c:pt>
                <c:pt idx="3">
                  <c:v>25</c:v>
                </c:pt>
                <c:pt idx="4">
                  <c:v>25</c:v>
                </c:pt>
                <c:pt idx="5">
                  <c:v>25</c:v>
                </c:pt>
                <c:pt idx="6">
                  <c:v>25</c:v>
                </c:pt>
                <c:pt idx="7">
                  <c:v>25</c:v>
                </c:pt>
                <c:pt idx="8">
                  <c:v>25</c:v>
                </c:pt>
                <c:pt idx="9">
                  <c:v>25</c:v>
                </c:pt>
                <c:pt idx="10">
                  <c:v>25</c:v>
                </c:pt>
                <c:pt idx="11">
                  <c:v>25</c:v>
                </c:pt>
              </c:numCache>
            </c:numRef>
          </c:val>
          <c:extLst>
            <c:ext xmlns:c16="http://schemas.microsoft.com/office/drawing/2014/chart" uri="{C3380CC4-5D6E-409C-BE32-E72D297353CC}">
              <c16:uniqueId val="{00000000-66B7-426B-924B-89AD550D0072}"/>
            </c:ext>
          </c:extLst>
        </c:ser>
        <c:dLbls>
          <c:showLegendKey val="0"/>
          <c:showVal val="0"/>
          <c:showCatName val="0"/>
          <c:showSerName val="0"/>
          <c:showPercent val="0"/>
          <c:showBubbleSize val="0"/>
        </c:dLbls>
        <c:gapWidth val="150"/>
        <c:overlap val="100"/>
        <c:axId val="1324621328"/>
        <c:axId val="1317317568"/>
      </c:barChart>
      <c:lineChart>
        <c:grouping val="standard"/>
        <c:varyColors val="0"/>
        <c:ser>
          <c:idx val="1"/>
          <c:order val="2"/>
          <c:tx>
            <c:strRef>
              <c:f>Tool!$C$26</c:f>
              <c:strCache>
                <c:ptCount val="1"/>
                <c:pt idx="0">
                  <c:v>Capacity 
(Certificates per month)</c:v>
                </c:pt>
              </c:strCache>
            </c:strRef>
          </c:tx>
          <c:spPr>
            <a:ln w="28575" cap="rnd">
              <a:solidFill>
                <a:schemeClr val="accent6">
                  <a:lumMod val="50000"/>
                </a:schemeClr>
              </a:solidFill>
              <a:round/>
            </a:ln>
            <a:effectLst/>
          </c:spPr>
          <c:marker>
            <c:symbol val="none"/>
          </c:marker>
          <c:cat>
            <c:strRef>
              <c:f>Tool!$F$6:$U$6</c:f>
              <c:strCache>
                <c:ptCount val="15"/>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Renewed</c:v>
                </c:pt>
                <c:pt idx="13">
                  <c:v>Dormant</c:v>
                </c:pt>
                <c:pt idx="14">
                  <c:v>Adjusted (baseline)</c:v>
                </c:pt>
              </c:strCache>
            </c:strRef>
          </c:cat>
          <c:val>
            <c:numRef>
              <c:f>Tool!$F$26:$Q$26</c:f>
              <c:numCache>
                <c:formatCode>0</c:formatCode>
                <c:ptCount val="12"/>
                <c:pt idx="0">
                  <c:v>105</c:v>
                </c:pt>
                <c:pt idx="1">
                  <c:v>80</c:v>
                </c:pt>
                <c:pt idx="2">
                  <c:v>80</c:v>
                </c:pt>
                <c:pt idx="3">
                  <c:v>40</c:v>
                </c:pt>
                <c:pt idx="4">
                  <c:v>50</c:v>
                </c:pt>
                <c:pt idx="5">
                  <c:v>75</c:v>
                </c:pt>
                <c:pt idx="6">
                  <c:v>100</c:v>
                </c:pt>
                <c:pt idx="7">
                  <c:v>100</c:v>
                </c:pt>
                <c:pt idx="8">
                  <c:v>120</c:v>
                </c:pt>
                <c:pt idx="9">
                  <c:v>130</c:v>
                </c:pt>
                <c:pt idx="10">
                  <c:v>150</c:v>
                </c:pt>
                <c:pt idx="11">
                  <c:v>110</c:v>
                </c:pt>
              </c:numCache>
            </c:numRef>
          </c:val>
          <c:smooth val="0"/>
          <c:extLst>
            <c:ext xmlns:c16="http://schemas.microsoft.com/office/drawing/2014/chart" uri="{C3380CC4-5D6E-409C-BE32-E72D297353CC}">
              <c16:uniqueId val="{00000001-2137-4B08-8029-2F010E86EEBF}"/>
            </c:ext>
          </c:extLst>
        </c:ser>
        <c:dLbls>
          <c:showLegendKey val="0"/>
          <c:showVal val="0"/>
          <c:showCatName val="0"/>
          <c:showSerName val="0"/>
          <c:showPercent val="0"/>
          <c:showBubbleSize val="0"/>
        </c:dLbls>
        <c:marker val="1"/>
        <c:smooth val="0"/>
        <c:axId val="1324621328"/>
        <c:axId val="1317317568"/>
      </c:lineChart>
      <c:catAx>
        <c:axId val="132462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7317568"/>
        <c:crosses val="autoZero"/>
        <c:auto val="1"/>
        <c:lblAlgn val="ctr"/>
        <c:lblOffset val="100"/>
        <c:noMultiLvlLbl val="1"/>
      </c:catAx>
      <c:valAx>
        <c:axId val="1317317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4621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95000"/>
          <a:lumOff val="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b="1"/>
              <a:t>Monitoring and Planning of Alleviation Granted During COVID-19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70336886621093E-2"/>
          <c:y val="0.17045696752530298"/>
          <c:w val="0.93806031894950537"/>
          <c:h val="0.50136443593483859"/>
        </c:manualLayout>
      </c:layout>
      <c:barChart>
        <c:barDir val="col"/>
        <c:grouping val="stacked"/>
        <c:varyColors val="0"/>
        <c:ser>
          <c:idx val="0"/>
          <c:order val="0"/>
          <c:tx>
            <c:strRef>
              <c:f>Tool!$C$65</c:f>
              <c:strCache>
                <c:ptCount val="1"/>
                <c:pt idx="0">
                  <c:v>Projection of Renewals</c:v>
                </c:pt>
              </c:strCache>
            </c:strRef>
          </c:tx>
          <c:spPr>
            <a:solidFill>
              <a:schemeClr val="tx1">
                <a:lumMod val="50000"/>
                <a:lumOff val="50000"/>
              </a:schemeClr>
            </a:solidFill>
            <a:ln>
              <a:solidFill>
                <a:schemeClr val="tx1">
                  <a:lumMod val="65000"/>
                  <a:lumOff val="35000"/>
                </a:schemeClr>
              </a:solidFill>
            </a:ln>
            <a:effectLst/>
          </c:spPr>
          <c:invertIfNegative val="0"/>
          <c:cat>
            <c:strRef>
              <c:f>Tool!$F$6:$U$6</c:f>
              <c:strCache>
                <c:ptCount val="15"/>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Renewed</c:v>
                </c:pt>
                <c:pt idx="13">
                  <c:v>Dormant</c:v>
                </c:pt>
                <c:pt idx="14">
                  <c:v>Adjusted (baseline)</c:v>
                </c:pt>
              </c:strCache>
            </c:strRef>
          </c:cat>
          <c:val>
            <c:numRef>
              <c:f>Tool!$F$65:$Q$65</c:f>
              <c:numCache>
                <c:formatCode>0</c:formatCode>
                <c:ptCount val="12"/>
                <c:pt idx="0">
                  <c:v>93.300000000000011</c:v>
                </c:pt>
                <c:pt idx="1">
                  <c:v>117.16666666666669</c:v>
                </c:pt>
                <c:pt idx="2">
                  <c:v>91.666666666666686</c:v>
                </c:pt>
                <c:pt idx="3">
                  <c:v>79.666666666666686</c:v>
                </c:pt>
                <c:pt idx="4">
                  <c:v>92.166666666666686</c:v>
                </c:pt>
                <c:pt idx="5">
                  <c:v>93.666666666666686</c:v>
                </c:pt>
                <c:pt idx="6">
                  <c:v>98.166666666666686</c:v>
                </c:pt>
                <c:pt idx="7">
                  <c:v>103.16666666666669</c:v>
                </c:pt>
                <c:pt idx="8">
                  <c:v>112.66666666666669</c:v>
                </c:pt>
                <c:pt idx="9">
                  <c:v>136.16666666666666</c:v>
                </c:pt>
                <c:pt idx="10">
                  <c:v>138.66666666666666</c:v>
                </c:pt>
                <c:pt idx="11">
                  <c:v>111.66666666666669</c:v>
                </c:pt>
              </c:numCache>
            </c:numRef>
          </c:val>
          <c:extLst>
            <c:ext xmlns:c16="http://schemas.microsoft.com/office/drawing/2014/chart" uri="{C3380CC4-5D6E-409C-BE32-E72D297353CC}">
              <c16:uniqueId val="{00000000-6BC1-47A9-9D5A-B86524A96DAB}"/>
            </c:ext>
          </c:extLst>
        </c:ser>
        <c:ser>
          <c:idx val="2"/>
          <c:order val="1"/>
          <c:tx>
            <c:strRef>
              <c:f>Tool!$C$66</c:f>
              <c:strCache>
                <c:ptCount val="1"/>
                <c:pt idx="0">
                  <c:v>Projection of New Certificates</c:v>
                </c:pt>
              </c:strCache>
            </c:strRef>
          </c:tx>
          <c:spPr>
            <a:solidFill>
              <a:schemeClr val="tx1">
                <a:lumMod val="65000"/>
                <a:lumOff val="35000"/>
              </a:schemeClr>
            </a:solidFill>
            <a:ln>
              <a:solidFill>
                <a:schemeClr val="tx1">
                  <a:lumMod val="75000"/>
                  <a:lumOff val="25000"/>
                </a:schemeClr>
              </a:solidFill>
            </a:ln>
            <a:effectLst/>
          </c:spPr>
          <c:invertIfNegative val="0"/>
          <c:val>
            <c:numRef>
              <c:f>Tool!$F$71:$Q$71</c:f>
              <c:numCache>
                <c:formatCode>General</c:formatCode>
                <c:ptCount val="12"/>
                <c:pt idx="0">
                  <c:v>10</c:v>
                </c:pt>
                <c:pt idx="1">
                  <c:v>10</c:v>
                </c:pt>
                <c:pt idx="2">
                  <c:v>10</c:v>
                </c:pt>
                <c:pt idx="3">
                  <c:v>10</c:v>
                </c:pt>
                <c:pt idx="4">
                  <c:v>10</c:v>
                </c:pt>
                <c:pt idx="5">
                  <c:v>10</c:v>
                </c:pt>
                <c:pt idx="6">
                  <c:v>10</c:v>
                </c:pt>
                <c:pt idx="7">
                  <c:v>10</c:v>
                </c:pt>
                <c:pt idx="8">
                  <c:v>10</c:v>
                </c:pt>
                <c:pt idx="9">
                  <c:v>10</c:v>
                </c:pt>
                <c:pt idx="10">
                  <c:v>10</c:v>
                </c:pt>
                <c:pt idx="11">
                  <c:v>10</c:v>
                </c:pt>
              </c:numCache>
            </c:numRef>
          </c:val>
          <c:extLst>
            <c:ext xmlns:c16="http://schemas.microsoft.com/office/drawing/2014/chart" uri="{C3380CC4-5D6E-409C-BE32-E72D297353CC}">
              <c16:uniqueId val="{00000001-6BC1-47A9-9D5A-B86524A96DAB}"/>
            </c:ext>
          </c:extLst>
        </c:ser>
        <c:dLbls>
          <c:showLegendKey val="0"/>
          <c:showVal val="0"/>
          <c:showCatName val="0"/>
          <c:showSerName val="0"/>
          <c:showPercent val="0"/>
          <c:showBubbleSize val="0"/>
        </c:dLbls>
        <c:gapWidth val="150"/>
        <c:overlap val="100"/>
        <c:axId val="1324621328"/>
        <c:axId val="1317317568"/>
      </c:barChart>
      <c:lineChart>
        <c:grouping val="standard"/>
        <c:varyColors val="0"/>
        <c:ser>
          <c:idx val="1"/>
          <c:order val="2"/>
          <c:tx>
            <c:strRef>
              <c:f>Tool!$C$69</c:f>
              <c:strCache>
                <c:ptCount val="1"/>
                <c:pt idx="0">
                  <c:v>Capacity 
(Certificates per month)</c:v>
                </c:pt>
              </c:strCache>
            </c:strRef>
          </c:tx>
          <c:spPr>
            <a:ln w="28575" cap="rnd">
              <a:solidFill>
                <a:schemeClr val="tx1">
                  <a:lumMod val="75000"/>
                  <a:lumOff val="25000"/>
                </a:schemeClr>
              </a:solidFill>
              <a:round/>
            </a:ln>
            <a:effectLst/>
          </c:spPr>
          <c:marker>
            <c:symbol val="none"/>
          </c:marker>
          <c:cat>
            <c:strRef>
              <c:f>Tool!$F$6:$U$6</c:f>
              <c:strCache>
                <c:ptCount val="15"/>
                <c:pt idx="0">
                  <c:v>Jan-20</c:v>
                </c:pt>
                <c:pt idx="1">
                  <c:v>Feb-20</c:v>
                </c:pt>
                <c:pt idx="2">
                  <c:v>Mar-20</c:v>
                </c:pt>
                <c:pt idx="3">
                  <c:v>Apr-20</c:v>
                </c:pt>
                <c:pt idx="4">
                  <c:v>May-20</c:v>
                </c:pt>
                <c:pt idx="5">
                  <c:v>Jun-20</c:v>
                </c:pt>
                <c:pt idx="6">
                  <c:v>Jul-20</c:v>
                </c:pt>
                <c:pt idx="7">
                  <c:v>Aug-20</c:v>
                </c:pt>
                <c:pt idx="8">
                  <c:v>Sep-20</c:v>
                </c:pt>
                <c:pt idx="9">
                  <c:v>Oct-20</c:v>
                </c:pt>
                <c:pt idx="10">
                  <c:v>Nov-20</c:v>
                </c:pt>
                <c:pt idx="11">
                  <c:v>Dec-20</c:v>
                </c:pt>
                <c:pt idx="12">
                  <c:v>Renewed</c:v>
                </c:pt>
                <c:pt idx="13">
                  <c:v>Dormant</c:v>
                </c:pt>
                <c:pt idx="14">
                  <c:v>Adjusted (baseline)</c:v>
                </c:pt>
              </c:strCache>
            </c:strRef>
          </c:cat>
          <c:val>
            <c:numRef>
              <c:f>Tool!$F$69:$Q$69</c:f>
              <c:numCache>
                <c:formatCode>0</c:formatCode>
                <c:ptCount val="12"/>
                <c:pt idx="0">
                  <c:v>125</c:v>
                </c:pt>
                <c:pt idx="1">
                  <c:v>125</c:v>
                </c:pt>
                <c:pt idx="2">
                  <c:v>125</c:v>
                </c:pt>
                <c:pt idx="3">
                  <c:v>125</c:v>
                </c:pt>
                <c:pt idx="4">
                  <c:v>125</c:v>
                </c:pt>
                <c:pt idx="5">
                  <c:v>125</c:v>
                </c:pt>
                <c:pt idx="6">
                  <c:v>125</c:v>
                </c:pt>
                <c:pt idx="7">
                  <c:v>125</c:v>
                </c:pt>
                <c:pt idx="8">
                  <c:v>125</c:v>
                </c:pt>
                <c:pt idx="9">
                  <c:v>125</c:v>
                </c:pt>
                <c:pt idx="10">
                  <c:v>125</c:v>
                </c:pt>
                <c:pt idx="11">
                  <c:v>125</c:v>
                </c:pt>
              </c:numCache>
            </c:numRef>
          </c:val>
          <c:smooth val="0"/>
          <c:extLst>
            <c:ext xmlns:c16="http://schemas.microsoft.com/office/drawing/2014/chart" uri="{C3380CC4-5D6E-409C-BE32-E72D297353CC}">
              <c16:uniqueId val="{00000002-6BC1-47A9-9D5A-B86524A96DAB}"/>
            </c:ext>
          </c:extLst>
        </c:ser>
        <c:dLbls>
          <c:showLegendKey val="0"/>
          <c:showVal val="0"/>
          <c:showCatName val="0"/>
          <c:showSerName val="0"/>
          <c:showPercent val="0"/>
          <c:showBubbleSize val="0"/>
        </c:dLbls>
        <c:marker val="1"/>
        <c:smooth val="0"/>
        <c:axId val="1324621328"/>
        <c:axId val="1317317568"/>
      </c:lineChart>
      <c:catAx>
        <c:axId val="132462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17317568"/>
        <c:crosses val="autoZero"/>
        <c:auto val="1"/>
        <c:lblAlgn val="ctr"/>
        <c:lblOffset val="100"/>
        <c:noMultiLvlLbl val="1"/>
      </c:catAx>
      <c:valAx>
        <c:axId val="1317317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4621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95000"/>
          <a:lumOff val="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Tool!L9"/><Relationship Id="rId2" Type="http://schemas.openxmlformats.org/officeDocument/2006/relationships/hyperlink" Target="#Tool!G1"/><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239924</xdr:colOff>
      <xdr:row>0</xdr:row>
      <xdr:rowOff>47367</xdr:rowOff>
    </xdr:from>
    <xdr:to>
      <xdr:col>0</xdr:col>
      <xdr:colOff>824580</xdr:colOff>
      <xdr:row>2</xdr:row>
      <xdr:rowOff>154609</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9924" y="47367"/>
          <a:ext cx="584656" cy="4385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182358</xdr:rowOff>
    </xdr:from>
    <xdr:to>
      <xdr:col>1</xdr:col>
      <xdr:colOff>3257</xdr:colOff>
      <xdr:row>12</xdr:row>
      <xdr:rowOff>166078</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17692529-CE34-43AC-9ABA-F701315589AF}"/>
            </a:ext>
          </a:extLst>
        </xdr:cNvPr>
        <xdr:cNvSpPr/>
      </xdr:nvSpPr>
      <xdr:spPr>
        <a:xfrm>
          <a:off x="0" y="2005948"/>
          <a:ext cx="648026" cy="16607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0</xdr:col>
      <xdr:colOff>0</xdr:colOff>
      <xdr:row>20</xdr:row>
      <xdr:rowOff>0</xdr:rowOff>
    </xdr:from>
    <xdr:to>
      <xdr:col>1</xdr:col>
      <xdr:colOff>3257</xdr:colOff>
      <xdr:row>20</xdr:row>
      <xdr:rowOff>166078</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251209F1-9CD5-46FD-93FA-E6B44730C720}"/>
            </a:ext>
          </a:extLst>
        </xdr:cNvPr>
        <xdr:cNvSpPr/>
      </xdr:nvSpPr>
      <xdr:spPr>
        <a:xfrm>
          <a:off x="0" y="5653128"/>
          <a:ext cx="648026" cy="16607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256117</xdr:colOff>
      <xdr:row>28</xdr:row>
      <xdr:rowOff>6924</xdr:rowOff>
    </xdr:from>
    <xdr:to>
      <xdr:col>17</xdr:col>
      <xdr:colOff>6349</xdr:colOff>
      <xdr:row>45</xdr:row>
      <xdr:rowOff>10054</xdr:rowOff>
    </xdr:to>
    <xdr:graphicFrame macro="">
      <xdr:nvGraphicFramePr>
        <xdr:cNvPr id="2" name="Chart 1">
          <a:extLst>
            <a:ext uri="{FF2B5EF4-FFF2-40B4-BE49-F238E27FC236}">
              <a16:creationId xmlns:a16="http://schemas.microsoft.com/office/drawing/2014/main" id="{00000000-0008-0000-0100-000002000000}"/>
            </a:ext>
            <a:ext uri="{C183D7F6-B498-43B3-948B-1728B52AA6E4}">
              <adec:decorative xmlns="" xmlns:adec="http://schemas.microsoft.com/office/drawing/2017/decorative" val="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3682</xdr:colOff>
      <xdr:row>8</xdr:row>
      <xdr:rowOff>3683</xdr:rowOff>
    </xdr:from>
    <xdr:to>
      <xdr:col>14</xdr:col>
      <xdr:colOff>7363</xdr:colOff>
      <xdr:row>15</xdr:row>
      <xdr:rowOff>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867769" y="2072494"/>
          <a:ext cx="3946203" cy="125895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351925</xdr:colOff>
      <xdr:row>0</xdr:row>
      <xdr:rowOff>60511</xdr:rowOff>
    </xdr:from>
    <xdr:to>
      <xdr:col>2</xdr:col>
      <xdr:colOff>328705</xdr:colOff>
      <xdr:row>1</xdr:row>
      <xdr:rowOff>139450</xdr:rowOff>
    </xdr:to>
    <xdr:pic>
      <xdr:nvPicPr>
        <xdr:cNvPr id="9" name="Picture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6081" y="60511"/>
          <a:ext cx="688977" cy="5221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4982</xdr:colOff>
      <xdr:row>0</xdr:row>
      <xdr:rowOff>3681</xdr:rowOff>
    </xdr:from>
    <xdr:to>
      <xdr:col>21</xdr:col>
      <xdr:colOff>556845</xdr:colOff>
      <xdr:row>0</xdr:row>
      <xdr:rowOff>537449</xdr:rowOff>
    </xdr:to>
    <xdr:sp macro="" textlink="">
      <xdr:nvSpPr>
        <xdr:cNvPr id="7" name="Rectangle 6">
          <a:extLst>
            <a:ext uri="{FF2B5EF4-FFF2-40B4-BE49-F238E27FC236}">
              <a16:creationId xmlns:a16="http://schemas.microsoft.com/office/drawing/2014/main" id="{66DAABDA-5025-42DF-A3F5-CC1F69A3AB66}"/>
            </a:ext>
          </a:extLst>
        </xdr:cNvPr>
        <xdr:cNvSpPr/>
      </xdr:nvSpPr>
      <xdr:spPr>
        <a:xfrm>
          <a:off x="2261532" y="3681"/>
          <a:ext cx="9228356" cy="53376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4</xdr:col>
      <xdr:colOff>252318</xdr:colOff>
      <xdr:row>71</xdr:row>
      <xdr:rowOff>264</xdr:rowOff>
    </xdr:from>
    <xdr:to>
      <xdr:col>16</xdr:col>
      <xdr:colOff>697753</xdr:colOff>
      <xdr:row>86</xdr:row>
      <xdr:rowOff>2645</xdr:rowOff>
    </xdr:to>
    <xdr:graphicFrame macro="">
      <xdr:nvGraphicFramePr>
        <xdr:cNvPr id="11" name="Chart 10">
          <a:extLst>
            <a:ext uri="{FF2B5EF4-FFF2-40B4-BE49-F238E27FC236}">
              <a16:creationId xmlns:a16="http://schemas.microsoft.com/office/drawing/2014/main" id="{CF737A43-A4E6-4975-B45E-8F805D2449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uthoring2016.icao.int/safety/COVID-19OPS/Documents/SM/SRM%20QRG%20flowchart.pdf" TargetMode="External"/><Relationship Id="rId2" Type="http://schemas.openxmlformats.org/officeDocument/2006/relationships/hyperlink" Target="https://authoring2016.icao.int/safety/COVID-19OPS/Pages/QRGs.aspx" TargetMode="External"/><Relationship Id="rId1" Type="http://schemas.openxmlformats.org/officeDocument/2006/relationships/hyperlink" Target="https://authoring2016.icao.int/COVID-19-SR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uthoring2016.icao.int/Meetings/webinar-series/Pages/ScheduleAndRegistration.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tabSelected="1" zoomScale="90" zoomScaleNormal="90" zoomScaleSheetLayoutView="100" workbookViewId="0">
      <selection activeCell="B1" sqref="B1:C3"/>
    </sheetView>
  </sheetViews>
  <sheetFormatPr defaultColWidth="8.9296875" defaultRowHeight="13.15" x14ac:dyDescent="0.45"/>
  <cols>
    <col min="1" max="1" width="14.73046875" style="47" customWidth="1"/>
    <col min="2" max="2" width="128.73046875" style="47" customWidth="1"/>
    <col min="3" max="3" width="44.33203125" style="47" customWidth="1"/>
    <col min="4" max="16384" width="8.9296875" style="47"/>
  </cols>
  <sheetData>
    <row r="1" spans="1:5" x14ac:dyDescent="0.45">
      <c r="A1" s="124"/>
      <c r="B1" s="125" t="s">
        <v>0</v>
      </c>
      <c r="C1" s="125"/>
    </row>
    <row r="2" spans="1:5" x14ac:dyDescent="0.45">
      <c r="A2" s="124"/>
      <c r="B2" s="125"/>
      <c r="C2" s="125"/>
    </row>
    <row r="3" spans="1:5" s="49" customFormat="1" x14ac:dyDescent="0.45">
      <c r="A3" s="124"/>
      <c r="B3" s="125"/>
      <c r="C3" s="125"/>
    </row>
    <row r="4" spans="1:5" x14ac:dyDescent="0.45">
      <c r="A4" s="121" t="s">
        <v>93</v>
      </c>
      <c r="B4" s="121"/>
      <c r="C4" s="121"/>
    </row>
    <row r="5" spans="1:5" x14ac:dyDescent="0.45">
      <c r="A5" s="123" t="s">
        <v>28</v>
      </c>
      <c r="B5" s="123"/>
      <c r="C5" s="123"/>
    </row>
    <row r="6" spans="1:5" x14ac:dyDescent="0.45">
      <c r="A6" s="123" t="s">
        <v>29</v>
      </c>
      <c r="B6" s="123"/>
      <c r="C6" s="123"/>
    </row>
    <row r="7" spans="1:5" x14ac:dyDescent="0.45">
      <c r="A7" s="123" t="s">
        <v>30</v>
      </c>
      <c r="B7" s="123"/>
      <c r="C7" s="123"/>
    </row>
    <row r="8" spans="1:5" x14ac:dyDescent="0.45">
      <c r="A8" s="123" t="s">
        <v>44</v>
      </c>
      <c r="B8" s="123"/>
      <c r="C8" s="123"/>
    </row>
    <row r="9" spans="1:5" x14ac:dyDescent="0.45">
      <c r="A9" s="121" t="s">
        <v>31</v>
      </c>
      <c r="B9" s="121"/>
      <c r="C9" s="121"/>
    </row>
    <row r="10" spans="1:5" ht="29" customHeight="1" x14ac:dyDescent="0.45">
      <c r="A10" s="122" t="s">
        <v>102</v>
      </c>
      <c r="B10" s="122"/>
      <c r="C10" s="122"/>
    </row>
    <row r="11" spans="1:5" x14ac:dyDescent="0.45">
      <c r="B11" s="51"/>
    </row>
    <row r="12" spans="1:5" x14ac:dyDescent="0.45">
      <c r="A12" s="48">
        <v>1</v>
      </c>
      <c r="B12" s="52" t="s">
        <v>77</v>
      </c>
      <c r="C12" s="48" t="s">
        <v>20</v>
      </c>
    </row>
    <row r="13" spans="1:5" s="49" customFormat="1" x14ac:dyDescent="0.45">
      <c r="A13" s="55"/>
      <c r="B13" s="56" t="s">
        <v>39</v>
      </c>
      <c r="C13" s="57" t="s">
        <v>19</v>
      </c>
    </row>
    <row r="14" spans="1:5" ht="39.4" x14ac:dyDescent="0.45">
      <c r="A14" s="112" t="s">
        <v>24</v>
      </c>
      <c r="B14" s="53" t="s">
        <v>81</v>
      </c>
      <c r="C14" s="115" t="s">
        <v>106</v>
      </c>
    </row>
    <row r="15" spans="1:5" ht="39.4" x14ac:dyDescent="0.45">
      <c r="A15" s="112" t="s">
        <v>25</v>
      </c>
      <c r="B15" s="53" t="s">
        <v>88</v>
      </c>
      <c r="C15" s="50" t="s">
        <v>106</v>
      </c>
    </row>
    <row r="16" spans="1:5" ht="26.25" x14ac:dyDescent="0.45">
      <c r="A16" s="113" t="s">
        <v>61</v>
      </c>
      <c r="B16" s="53" t="s">
        <v>89</v>
      </c>
      <c r="C16" s="50" t="s">
        <v>106</v>
      </c>
      <c r="E16" s="29"/>
    </row>
    <row r="17" spans="1:5" ht="144.4" x14ac:dyDescent="0.45">
      <c r="A17" s="113" t="s">
        <v>62</v>
      </c>
      <c r="B17" s="53" t="s">
        <v>86</v>
      </c>
      <c r="C17" s="86" t="s">
        <v>107</v>
      </c>
      <c r="E17" s="29"/>
    </row>
    <row r="18" spans="1:5" ht="26.25" x14ac:dyDescent="0.45">
      <c r="A18" s="114" t="s">
        <v>63</v>
      </c>
      <c r="B18" s="53" t="s">
        <v>94</v>
      </c>
      <c r="C18" s="86" t="s">
        <v>107</v>
      </c>
      <c r="E18" s="29"/>
    </row>
    <row r="19" spans="1:5" x14ac:dyDescent="0.45">
      <c r="B19" s="51"/>
    </row>
    <row r="20" spans="1:5" x14ac:dyDescent="0.45">
      <c r="A20" s="48">
        <v>2</v>
      </c>
      <c r="B20" s="52" t="s">
        <v>95</v>
      </c>
      <c r="C20" s="48" t="s">
        <v>20</v>
      </c>
    </row>
    <row r="21" spans="1:5" x14ac:dyDescent="0.45">
      <c r="A21" s="100" t="s">
        <v>64</v>
      </c>
      <c r="B21" s="56" t="s">
        <v>32</v>
      </c>
      <c r="C21" s="58" t="s">
        <v>80</v>
      </c>
    </row>
    <row r="22" spans="1:5" ht="14.25" x14ac:dyDescent="0.45">
      <c r="A22" s="106" t="s">
        <v>65</v>
      </c>
      <c r="B22" s="56" t="s">
        <v>96</v>
      </c>
      <c r="C22" s="58" t="s">
        <v>80</v>
      </c>
    </row>
    <row r="23" spans="1:5" ht="26.25" x14ac:dyDescent="0.45">
      <c r="A23" s="107" t="s">
        <v>25</v>
      </c>
      <c r="B23" s="56" t="s">
        <v>33</v>
      </c>
      <c r="C23" s="115" t="s">
        <v>106</v>
      </c>
    </row>
    <row r="24" spans="1:5" ht="26.25" x14ac:dyDescent="0.45">
      <c r="A24" s="108" t="s">
        <v>62</v>
      </c>
      <c r="B24" s="56" t="s">
        <v>47</v>
      </c>
      <c r="C24" s="86" t="s">
        <v>107</v>
      </c>
    </row>
    <row r="25" spans="1:5" ht="26.25" x14ac:dyDescent="0.45">
      <c r="A25" s="109" t="s">
        <v>63</v>
      </c>
      <c r="B25" s="53" t="s">
        <v>42</v>
      </c>
      <c r="C25" s="86" t="s">
        <v>107</v>
      </c>
    </row>
    <row r="26" spans="1:5" ht="39.4" x14ac:dyDescent="0.45">
      <c r="A26" s="110" t="s">
        <v>66</v>
      </c>
      <c r="B26" s="53" t="s">
        <v>83</v>
      </c>
      <c r="C26" s="53" t="s">
        <v>85</v>
      </c>
    </row>
    <row r="27" spans="1:5" ht="52.5" x14ac:dyDescent="0.45">
      <c r="A27" s="111" t="s">
        <v>67</v>
      </c>
      <c r="B27" s="56" t="s">
        <v>103</v>
      </c>
      <c r="C27" s="58" t="s">
        <v>43</v>
      </c>
    </row>
    <row r="28" spans="1:5" ht="39.4" x14ac:dyDescent="0.45">
      <c r="A28" s="102" t="s">
        <v>72</v>
      </c>
      <c r="B28" s="56" t="s">
        <v>82</v>
      </c>
      <c r="C28" s="58" t="s">
        <v>43</v>
      </c>
    </row>
    <row r="29" spans="1:5" ht="26.25" x14ac:dyDescent="0.45">
      <c r="A29" s="105" t="s">
        <v>68</v>
      </c>
      <c r="B29" s="56" t="s">
        <v>40</v>
      </c>
      <c r="C29" s="86" t="s">
        <v>107</v>
      </c>
    </row>
    <row r="30" spans="1:5" ht="14.25" x14ac:dyDescent="0.45">
      <c r="A30" s="103" t="s">
        <v>69</v>
      </c>
      <c r="B30" s="56" t="s">
        <v>79</v>
      </c>
      <c r="C30" s="58" t="s">
        <v>80</v>
      </c>
    </row>
    <row r="31" spans="1:5" ht="26.25" x14ac:dyDescent="0.45">
      <c r="A31" s="104" t="s">
        <v>70</v>
      </c>
      <c r="B31" s="56" t="s">
        <v>104</v>
      </c>
      <c r="C31" s="58" t="s">
        <v>108</v>
      </c>
    </row>
    <row r="32" spans="1:5" x14ac:dyDescent="0.45">
      <c r="B32" s="29"/>
    </row>
    <row r="33" spans="1:3" x14ac:dyDescent="0.45">
      <c r="A33" s="48">
        <v>3</v>
      </c>
      <c r="B33" s="48" t="s">
        <v>87</v>
      </c>
      <c r="C33" s="48" t="s">
        <v>20</v>
      </c>
    </row>
    <row r="34" spans="1:3" ht="78.75" x14ac:dyDescent="0.45">
      <c r="A34" s="101" t="s">
        <v>71</v>
      </c>
      <c r="B34" s="53" t="s">
        <v>97</v>
      </c>
      <c r="C34" s="58" t="s">
        <v>43</v>
      </c>
    </row>
    <row r="35" spans="1:3" ht="14.25" x14ac:dyDescent="0.45">
      <c r="A35" s="102" t="s">
        <v>73</v>
      </c>
      <c r="B35" s="56" t="s">
        <v>78</v>
      </c>
      <c r="C35" s="58" t="s">
        <v>43</v>
      </c>
    </row>
    <row r="36" spans="1:3" ht="65.650000000000006" x14ac:dyDescent="0.45">
      <c r="A36" s="103" t="s">
        <v>74</v>
      </c>
      <c r="B36" s="56" t="s">
        <v>98</v>
      </c>
      <c r="C36" s="58" t="s">
        <v>80</v>
      </c>
    </row>
    <row r="37" spans="1:3" ht="14.25" x14ac:dyDescent="0.45">
      <c r="A37" s="109" t="s">
        <v>75</v>
      </c>
      <c r="B37" s="53" t="s">
        <v>105</v>
      </c>
      <c r="C37" s="58" t="s">
        <v>80</v>
      </c>
    </row>
    <row r="38" spans="1:3" ht="26.25" x14ac:dyDescent="0.45">
      <c r="A38" s="104" t="s">
        <v>76</v>
      </c>
      <c r="B38" s="56" t="s">
        <v>48</v>
      </c>
      <c r="C38" s="58" t="s">
        <v>108</v>
      </c>
    </row>
    <row r="39" spans="1:3" x14ac:dyDescent="0.45">
      <c r="A39" s="60"/>
      <c r="B39" s="54"/>
      <c r="C39" s="59"/>
    </row>
    <row r="40" spans="1:3" x14ac:dyDescent="0.45">
      <c r="A40" s="121" t="s">
        <v>109</v>
      </c>
      <c r="B40" s="121"/>
      <c r="C40" s="121"/>
    </row>
    <row r="41" spans="1:3" x14ac:dyDescent="0.45">
      <c r="A41" s="122" t="s">
        <v>90</v>
      </c>
      <c r="B41" s="122"/>
      <c r="C41" s="122"/>
    </row>
    <row r="42" spans="1:3" x14ac:dyDescent="0.45">
      <c r="A42" s="122" t="s">
        <v>110</v>
      </c>
      <c r="B42" s="122"/>
      <c r="C42" s="120"/>
    </row>
    <row r="43" spans="1:3" x14ac:dyDescent="0.45">
      <c r="A43" s="121" t="s">
        <v>99</v>
      </c>
      <c r="B43" s="121"/>
      <c r="C43" s="121"/>
    </row>
    <row r="44" spans="1:3" ht="13.15" customHeight="1" x14ac:dyDescent="0.45">
      <c r="A44" s="116"/>
      <c r="B44" s="117" t="s">
        <v>91</v>
      </c>
      <c r="C44" s="118"/>
    </row>
    <row r="45" spans="1:3" ht="13.15" customHeight="1" x14ac:dyDescent="0.45">
      <c r="A45" s="116"/>
      <c r="B45" s="117" t="s">
        <v>92</v>
      </c>
      <c r="C45" s="118"/>
    </row>
  </sheetData>
  <sheetProtection algorithmName="SHA-512" hashValue="uqdz3cxCUh2YmUthebvOweP9F499RfqEqGlkfgmPOdMaTywkxl3PdG10gJx/66wuG7vDPkwH/ZqPpt6mOuq0Vw==" saltValue="BmHaXnWadavik+/12V/atA==" spinCount="100000" sheet="1" objects="1" scenarios="1"/>
  <mergeCells count="13">
    <mergeCell ref="A43:C43"/>
    <mergeCell ref="A41:C41"/>
    <mergeCell ref="A5:C5"/>
    <mergeCell ref="A6:C6"/>
    <mergeCell ref="A1:A3"/>
    <mergeCell ref="A4:C4"/>
    <mergeCell ref="A9:C9"/>
    <mergeCell ref="A7:C7"/>
    <mergeCell ref="A10:C10"/>
    <mergeCell ref="A8:C8"/>
    <mergeCell ref="B1:C3"/>
    <mergeCell ref="A40:C40"/>
    <mergeCell ref="A42:B42"/>
  </mergeCells>
  <hyperlinks>
    <hyperlink ref="A15" location="Tool!D7" display="D7 to D18"/>
    <hyperlink ref="A14" location="Tool!D6" display="D6"/>
    <hyperlink ref="A17" location="Tool!F7" display="F7 to Q18"/>
    <hyperlink ref="A16" location="Tool!E7" display="E7 to E18"/>
    <hyperlink ref="A18" location="Tool!F26" display="F26 to Q26"/>
    <hyperlink ref="A26" location="Tool!T5" display="Tool!T5"/>
    <hyperlink ref="A7:C7" r:id="rId1" display="Further guidance related to safety management during COVID-19 can be found through COVID-19 Safety Risk Management."/>
    <hyperlink ref="A6:C6" r:id="rId2" display="Further guidance related to the issuance of alleviation during COVID-19 can be found through COVID-19 Safety Operational Measures."/>
    <hyperlink ref="A5:C5" r:id="rId3" display="It aims to support States' monitoring and planning activities related to alleviations granted, as described in the decision aid for States to assess alleviation requests. "/>
    <hyperlink ref="A8:C8" r:id="rId4" display="A webinar to provide guidance on the use of the tool will be held shortly."/>
    <hyperlink ref="A22" location="Tool!H9" display="H9 to P15"/>
    <hyperlink ref="A23" location="Tool!D7" display="D7 to D18"/>
    <hyperlink ref="A24" location="Tool!F7" display="F7 to Q18"/>
    <hyperlink ref="A25" location="Tool!F26" display="F26 to Q26"/>
    <hyperlink ref="A27" location="Tool!R7" display="R7 to T18 + F21 to Q25"/>
    <hyperlink ref="A28" location="Tool!F19" display="D19 to T19"/>
    <hyperlink ref="A29" location="Tool!F8" display="F8 to P18"/>
    <hyperlink ref="A30" location="Tool!D31" display="D31"/>
    <hyperlink ref="A31" location="Tool!F27" display="F27 to Q27"/>
    <hyperlink ref="A34" location="Tool!D50" display="D50 to Q61"/>
    <hyperlink ref="A35" location="Tool!D62" display="D62 to Q62"/>
    <hyperlink ref="A38" location="Tool!F70" display="F70 to Q70"/>
    <hyperlink ref="A36" location="Tool!D74" display="D74 to D77"/>
    <hyperlink ref="A37" location="Tool!F69" display="F69 to Q69"/>
  </hyperlinks>
  <printOptions horizontalCentered="1"/>
  <pageMargins left="0.5" right="0.5" top="0.5" bottom="0.5" header="0.25" footer="0.25"/>
  <pageSetup scale="65" fitToHeight="18" orientation="landscape" r:id="rId5"/>
  <headerFooter>
    <oddHeader>&amp;CMonitoring and Planning Tool&amp;RVersion 01, 31/07/2020</oddHeader>
  </headerFooter>
  <rowBreaks count="1" manualBreakCount="1">
    <brk id="32" max="2"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0"/>
  <sheetViews>
    <sheetView showGridLines="0" topLeftCell="C1" zoomScaleNormal="100" zoomScaleSheetLayoutView="115" zoomScalePageLayoutView="50" workbookViewId="0">
      <selection activeCell="G1" sqref="G1:V1"/>
    </sheetView>
  </sheetViews>
  <sheetFormatPr defaultColWidth="8.796875" defaultRowHeight="14.75" customHeight="1" x14ac:dyDescent="0.45"/>
  <cols>
    <col min="1" max="1" width="2.9296875" style="1" customWidth="1"/>
    <col min="2" max="2" width="9.9296875" style="1" customWidth="1"/>
    <col min="3" max="3" width="9.9296875" style="2" customWidth="1"/>
    <col min="4" max="5" width="10.53125" style="2" customWidth="1"/>
    <col min="6" max="10" width="10" style="2" customWidth="1"/>
    <col min="11" max="17" width="10" style="3" customWidth="1"/>
    <col min="18" max="19" width="7.59765625" style="3" customWidth="1"/>
    <col min="20" max="20" width="8.53125" style="3" customWidth="1"/>
    <col min="21" max="22" width="1.33203125" style="3" customWidth="1"/>
    <col min="23" max="23" width="2.59765625" style="2" customWidth="1"/>
    <col min="24" max="24" width="17.59765625" style="2" customWidth="1"/>
    <col min="25" max="25" width="4.265625" style="2" customWidth="1"/>
    <col min="26" max="26" width="8.33203125" style="2" customWidth="1"/>
    <col min="27" max="27" width="2.33203125" style="3" customWidth="1"/>
    <col min="28" max="28" width="12.53125" style="3" bestFit="1" customWidth="1"/>
    <col min="29" max="29" width="3.9296875" style="3" customWidth="1"/>
    <col min="30" max="30" width="13.265625" style="3" customWidth="1"/>
    <col min="31" max="35" width="6.33203125" style="3" customWidth="1"/>
    <col min="36" max="39" width="8.796875" style="2" customWidth="1"/>
    <col min="40" max="16384" width="8.796875" style="1"/>
  </cols>
  <sheetData>
    <row r="1" spans="1:39" ht="35" customHeight="1" x14ac:dyDescent="0.45">
      <c r="A1" s="37"/>
      <c r="B1" s="172"/>
      <c r="C1" s="172"/>
      <c r="D1" s="134" t="s">
        <v>21</v>
      </c>
      <c r="E1" s="134"/>
      <c r="F1" s="155"/>
      <c r="G1" s="168" t="s">
        <v>100</v>
      </c>
      <c r="H1" s="169"/>
      <c r="I1" s="169"/>
      <c r="J1" s="169"/>
      <c r="K1" s="169"/>
      <c r="L1" s="169"/>
      <c r="M1" s="169"/>
      <c r="N1" s="169"/>
      <c r="O1" s="169"/>
      <c r="P1" s="169"/>
      <c r="Q1" s="169"/>
      <c r="R1" s="169"/>
      <c r="S1" s="169"/>
      <c r="T1" s="169"/>
      <c r="U1" s="169"/>
      <c r="V1" s="170"/>
      <c r="W1" s="40"/>
      <c r="X1" s="19"/>
    </row>
    <row r="2" spans="1:39" ht="14.75" customHeight="1" x14ac:dyDescent="0.45">
      <c r="A2" s="38"/>
      <c r="B2" s="174"/>
      <c r="C2" s="174"/>
      <c r="D2" s="174"/>
      <c r="E2" s="174"/>
      <c r="F2" s="174"/>
      <c r="G2" s="174"/>
      <c r="H2" s="174"/>
      <c r="I2" s="174"/>
      <c r="J2" s="174"/>
      <c r="K2" s="174"/>
      <c r="L2" s="174"/>
      <c r="M2" s="174"/>
      <c r="N2" s="174"/>
      <c r="O2" s="174"/>
      <c r="P2" s="174"/>
      <c r="Q2" s="174"/>
      <c r="R2" s="174"/>
      <c r="S2" s="174"/>
      <c r="T2" s="174"/>
      <c r="U2" s="174"/>
      <c r="V2" s="174"/>
      <c r="W2" s="41"/>
      <c r="X2" s="19"/>
    </row>
    <row r="3" spans="1:39" ht="42.5" customHeight="1" x14ac:dyDescent="0.45">
      <c r="A3" s="38"/>
      <c r="B3" s="171" t="s">
        <v>101</v>
      </c>
      <c r="C3" s="171"/>
      <c r="D3" s="171"/>
      <c r="E3" s="171"/>
      <c r="F3" s="171"/>
      <c r="G3" s="171"/>
      <c r="H3" s="171"/>
      <c r="I3" s="171"/>
      <c r="J3" s="171"/>
      <c r="K3" s="171"/>
      <c r="L3" s="171"/>
      <c r="M3" s="171"/>
      <c r="N3" s="171"/>
      <c r="O3" s="171"/>
      <c r="P3" s="171"/>
      <c r="Q3" s="171"/>
      <c r="R3" s="171"/>
      <c r="S3" s="171"/>
      <c r="T3" s="171"/>
      <c r="U3" s="171"/>
      <c r="V3" s="171"/>
      <c r="W3" s="41"/>
      <c r="X3" s="23"/>
      <c r="Y3" s="23"/>
      <c r="Z3" s="23"/>
    </row>
    <row r="4" spans="1:39" s="17" customFormat="1" ht="14.75" customHeight="1" x14ac:dyDescent="0.45">
      <c r="A4" s="38"/>
      <c r="B4" s="173"/>
      <c r="C4" s="173"/>
      <c r="D4" s="173"/>
      <c r="E4" s="173"/>
      <c r="F4" s="173"/>
      <c r="G4" s="173"/>
      <c r="H4" s="173"/>
      <c r="I4" s="173"/>
      <c r="J4" s="173"/>
      <c r="K4" s="173"/>
      <c r="L4" s="173"/>
      <c r="M4" s="173"/>
      <c r="N4" s="173"/>
      <c r="O4" s="173"/>
      <c r="P4" s="173"/>
      <c r="Q4" s="173"/>
      <c r="R4" s="173"/>
      <c r="S4" s="173"/>
      <c r="T4" s="173"/>
      <c r="U4" s="173"/>
      <c r="V4" s="173"/>
      <c r="W4" s="41"/>
      <c r="X4" s="23"/>
      <c r="Y4" s="23"/>
      <c r="Z4" s="23"/>
      <c r="AA4" s="18"/>
      <c r="AB4" s="18"/>
      <c r="AC4" s="18"/>
      <c r="AD4" s="18"/>
      <c r="AE4" s="18"/>
      <c r="AF4" s="18"/>
      <c r="AG4" s="18"/>
      <c r="AH4" s="18"/>
      <c r="AI4" s="18"/>
      <c r="AJ4" s="4"/>
      <c r="AK4" s="4"/>
      <c r="AL4" s="4"/>
      <c r="AM4" s="4"/>
    </row>
    <row r="5" spans="1:39" ht="14.75" customHeight="1" x14ac:dyDescent="0.45">
      <c r="A5" s="38"/>
      <c r="B5" s="151" t="s">
        <v>23</v>
      </c>
      <c r="C5" s="164" t="s">
        <v>22</v>
      </c>
      <c r="D5" s="164"/>
      <c r="E5" s="91">
        <v>2020</v>
      </c>
      <c r="F5" s="163" t="s">
        <v>1</v>
      </c>
      <c r="G5" s="164"/>
      <c r="H5" s="164"/>
      <c r="I5" s="164"/>
      <c r="J5" s="164"/>
      <c r="K5" s="164"/>
      <c r="L5" s="164"/>
      <c r="M5" s="164"/>
      <c r="N5" s="164"/>
      <c r="O5" s="164"/>
      <c r="P5" s="164"/>
      <c r="Q5" s="165"/>
      <c r="R5" s="166" t="s">
        <v>50</v>
      </c>
      <c r="S5" s="167"/>
      <c r="T5" s="68">
        <v>8</v>
      </c>
      <c r="U5" s="70">
        <f>DATE(2020,T5,15)</f>
        <v>44058</v>
      </c>
      <c r="V5" s="79"/>
      <c r="W5" s="41"/>
      <c r="X5" s="13"/>
      <c r="Y5" s="13"/>
      <c r="Z5" s="13"/>
    </row>
    <row r="6" spans="1:39" ht="26.75" customHeight="1" x14ac:dyDescent="0.45">
      <c r="A6" s="38"/>
      <c r="B6" s="151"/>
      <c r="C6" s="64" t="s">
        <v>2</v>
      </c>
      <c r="D6" s="10">
        <v>1200</v>
      </c>
      <c r="E6" s="92" t="s">
        <v>17</v>
      </c>
      <c r="F6" s="87">
        <v>43831</v>
      </c>
      <c r="G6" s="69">
        <v>43862</v>
      </c>
      <c r="H6" s="69">
        <v>43891</v>
      </c>
      <c r="I6" s="69">
        <v>43922</v>
      </c>
      <c r="J6" s="69">
        <v>43952</v>
      </c>
      <c r="K6" s="69">
        <v>43983</v>
      </c>
      <c r="L6" s="69">
        <v>44013</v>
      </c>
      <c r="M6" s="69">
        <v>44044</v>
      </c>
      <c r="N6" s="69">
        <v>44075</v>
      </c>
      <c r="O6" s="69">
        <v>44105</v>
      </c>
      <c r="P6" s="69">
        <v>44136</v>
      </c>
      <c r="Q6" s="96">
        <v>44166</v>
      </c>
      <c r="R6" s="67" t="s">
        <v>15</v>
      </c>
      <c r="S6" s="66" t="s">
        <v>16</v>
      </c>
      <c r="T6" s="66" t="s">
        <v>49</v>
      </c>
      <c r="U6" s="79"/>
      <c r="V6" s="79"/>
      <c r="W6" s="82"/>
      <c r="X6" s="19"/>
    </row>
    <row r="7" spans="1:39" ht="14.75" customHeight="1" x14ac:dyDescent="0.45">
      <c r="A7" s="38"/>
      <c r="B7" s="151"/>
      <c r="C7" s="22" t="s">
        <v>3</v>
      </c>
      <c r="D7" s="11">
        <f>$D$6/12</f>
        <v>100</v>
      </c>
      <c r="E7" s="93">
        <f>D7*10%</f>
        <v>10</v>
      </c>
      <c r="F7" s="88">
        <v>80</v>
      </c>
      <c r="G7" s="15">
        <v>15</v>
      </c>
      <c r="H7" s="15"/>
      <c r="I7" s="15"/>
      <c r="J7" s="15"/>
      <c r="K7" s="15"/>
      <c r="L7" s="15"/>
      <c r="M7" s="15"/>
      <c r="N7" s="15"/>
      <c r="O7" s="15"/>
      <c r="P7" s="15"/>
      <c r="Q7" s="93"/>
      <c r="R7" s="95">
        <f t="shared" ref="R7:R18" si="0">SUM(F7:Q7)</f>
        <v>95</v>
      </c>
      <c r="S7" s="24">
        <f t="shared" ref="S7:S18" si="1">D7-R7</f>
        <v>5</v>
      </c>
      <c r="T7" s="25">
        <f t="shared" ref="T7:T18" si="2">R7+E7</f>
        <v>105</v>
      </c>
      <c r="U7" s="16"/>
      <c r="V7" s="79"/>
      <c r="W7" s="119">
        <v>1</v>
      </c>
      <c r="X7" s="19"/>
    </row>
    <row r="8" spans="1:39" ht="14.75" customHeight="1" x14ac:dyDescent="0.45">
      <c r="A8" s="38"/>
      <c r="B8" s="151"/>
      <c r="C8" s="22" t="s">
        <v>4</v>
      </c>
      <c r="D8" s="11">
        <f t="shared" ref="D8:D18" si="3">$D$6/12</f>
        <v>100</v>
      </c>
      <c r="E8" s="93">
        <f t="shared" ref="E8:E18" si="4">D8*10%</f>
        <v>10</v>
      </c>
      <c r="F8" s="89"/>
      <c r="G8" s="15">
        <v>80</v>
      </c>
      <c r="H8" s="15">
        <v>15</v>
      </c>
      <c r="I8" s="15"/>
      <c r="J8" s="15"/>
      <c r="K8" s="15"/>
      <c r="L8" s="15"/>
      <c r="M8" s="15"/>
      <c r="N8" s="15"/>
      <c r="O8" s="15"/>
      <c r="P8" s="15"/>
      <c r="Q8" s="93"/>
      <c r="R8" s="95">
        <f t="shared" si="0"/>
        <v>95</v>
      </c>
      <c r="S8" s="24">
        <f t="shared" si="1"/>
        <v>5</v>
      </c>
      <c r="T8" s="25">
        <f t="shared" si="2"/>
        <v>105</v>
      </c>
      <c r="U8" s="16"/>
      <c r="V8" s="79"/>
      <c r="W8" s="119">
        <v>2</v>
      </c>
      <c r="X8" s="19"/>
    </row>
    <row r="9" spans="1:39" ht="14.75" customHeight="1" x14ac:dyDescent="0.45">
      <c r="A9" s="38"/>
      <c r="B9" s="151"/>
      <c r="C9" s="22" t="s">
        <v>5</v>
      </c>
      <c r="D9" s="11">
        <f t="shared" si="3"/>
        <v>100</v>
      </c>
      <c r="E9" s="93">
        <f t="shared" si="4"/>
        <v>10</v>
      </c>
      <c r="F9" s="89"/>
      <c r="G9" s="26"/>
      <c r="H9" s="27">
        <v>50</v>
      </c>
      <c r="I9" s="27">
        <v>15</v>
      </c>
      <c r="J9" s="27">
        <v>20</v>
      </c>
      <c r="K9" s="15">
        <v>5</v>
      </c>
      <c r="L9" s="15"/>
      <c r="M9" s="15"/>
      <c r="N9" s="15"/>
      <c r="O9" s="15"/>
      <c r="P9" s="15"/>
      <c r="Q9" s="93"/>
      <c r="R9" s="95">
        <f t="shared" si="0"/>
        <v>90</v>
      </c>
      <c r="S9" s="24">
        <f t="shared" si="1"/>
        <v>10</v>
      </c>
      <c r="T9" s="25">
        <f t="shared" si="2"/>
        <v>100</v>
      </c>
      <c r="U9" s="16"/>
      <c r="V9" s="79"/>
      <c r="W9" s="119">
        <v>3</v>
      </c>
      <c r="X9" s="19"/>
    </row>
    <row r="10" spans="1:39" ht="14.75" customHeight="1" x14ac:dyDescent="0.45">
      <c r="A10" s="38"/>
      <c r="B10" s="151"/>
      <c r="C10" s="22" t="s">
        <v>6</v>
      </c>
      <c r="D10" s="11">
        <f t="shared" si="3"/>
        <v>100</v>
      </c>
      <c r="E10" s="93">
        <f t="shared" si="4"/>
        <v>10</v>
      </c>
      <c r="F10" s="89"/>
      <c r="G10" s="26"/>
      <c r="H10" s="26"/>
      <c r="I10" s="27">
        <v>40</v>
      </c>
      <c r="J10" s="27">
        <v>10</v>
      </c>
      <c r="K10" s="27">
        <v>15</v>
      </c>
      <c r="L10" s="15">
        <v>10</v>
      </c>
      <c r="M10" s="15">
        <v>5</v>
      </c>
      <c r="N10" s="15"/>
      <c r="O10" s="15"/>
      <c r="P10" s="15"/>
      <c r="Q10" s="93"/>
      <c r="R10" s="95">
        <f t="shared" si="0"/>
        <v>80</v>
      </c>
      <c r="S10" s="24">
        <f t="shared" si="1"/>
        <v>20</v>
      </c>
      <c r="T10" s="25">
        <f t="shared" si="2"/>
        <v>90</v>
      </c>
      <c r="U10" s="16"/>
      <c r="V10" s="79"/>
      <c r="W10" s="119">
        <v>4</v>
      </c>
      <c r="X10" s="19"/>
    </row>
    <row r="11" spans="1:39" ht="14.75" customHeight="1" x14ac:dyDescent="0.45">
      <c r="A11" s="38"/>
      <c r="B11" s="151"/>
      <c r="C11" s="22" t="s">
        <v>7</v>
      </c>
      <c r="D11" s="11">
        <f t="shared" si="3"/>
        <v>100</v>
      </c>
      <c r="E11" s="93">
        <f t="shared" si="4"/>
        <v>10</v>
      </c>
      <c r="F11" s="89"/>
      <c r="G11" s="26"/>
      <c r="H11" s="26"/>
      <c r="I11" s="26"/>
      <c r="J11" s="27">
        <v>40</v>
      </c>
      <c r="K11" s="27">
        <v>10</v>
      </c>
      <c r="L11" s="27">
        <v>15</v>
      </c>
      <c r="M11" s="15">
        <v>10</v>
      </c>
      <c r="N11" s="15">
        <v>5</v>
      </c>
      <c r="O11" s="15"/>
      <c r="P11" s="15"/>
      <c r="Q11" s="93"/>
      <c r="R11" s="95">
        <f t="shared" si="0"/>
        <v>80</v>
      </c>
      <c r="S11" s="24">
        <f t="shared" si="1"/>
        <v>20</v>
      </c>
      <c r="T11" s="25">
        <f t="shared" si="2"/>
        <v>90</v>
      </c>
      <c r="U11" s="16"/>
      <c r="V11" s="79"/>
      <c r="W11" s="119">
        <v>5</v>
      </c>
      <c r="X11" s="19"/>
    </row>
    <row r="12" spans="1:39" ht="14.75" customHeight="1" x14ac:dyDescent="0.45">
      <c r="A12" s="38"/>
      <c r="B12" s="151"/>
      <c r="C12" s="22" t="s">
        <v>8</v>
      </c>
      <c r="D12" s="11">
        <f t="shared" si="3"/>
        <v>100</v>
      </c>
      <c r="E12" s="93">
        <f t="shared" si="4"/>
        <v>10</v>
      </c>
      <c r="F12" s="89"/>
      <c r="G12" s="26"/>
      <c r="H12" s="26"/>
      <c r="I12" s="26"/>
      <c r="J12" s="26"/>
      <c r="K12" s="27">
        <v>40</v>
      </c>
      <c r="L12" s="27">
        <v>10</v>
      </c>
      <c r="M12" s="27">
        <v>15</v>
      </c>
      <c r="N12" s="15">
        <v>10</v>
      </c>
      <c r="O12" s="15">
        <v>5</v>
      </c>
      <c r="P12" s="15"/>
      <c r="Q12" s="93"/>
      <c r="R12" s="95">
        <f t="shared" si="0"/>
        <v>80</v>
      </c>
      <c r="S12" s="24">
        <f t="shared" si="1"/>
        <v>20</v>
      </c>
      <c r="T12" s="25">
        <f t="shared" si="2"/>
        <v>90</v>
      </c>
      <c r="U12" s="16"/>
      <c r="V12" s="79"/>
      <c r="W12" s="119">
        <v>6</v>
      </c>
      <c r="X12" s="19"/>
    </row>
    <row r="13" spans="1:39" ht="14.75" customHeight="1" x14ac:dyDescent="0.45">
      <c r="A13" s="38"/>
      <c r="B13" s="151"/>
      <c r="C13" s="22" t="s">
        <v>9</v>
      </c>
      <c r="D13" s="11">
        <f t="shared" si="3"/>
        <v>100</v>
      </c>
      <c r="E13" s="93">
        <f t="shared" si="4"/>
        <v>10</v>
      </c>
      <c r="F13" s="89"/>
      <c r="G13" s="26"/>
      <c r="H13" s="26"/>
      <c r="I13" s="26"/>
      <c r="J13" s="26"/>
      <c r="K13" s="26"/>
      <c r="L13" s="27">
        <v>40</v>
      </c>
      <c r="M13" s="27">
        <v>10</v>
      </c>
      <c r="N13" s="27">
        <v>15</v>
      </c>
      <c r="O13" s="15">
        <v>10</v>
      </c>
      <c r="P13" s="15">
        <v>5</v>
      </c>
      <c r="Q13" s="93"/>
      <c r="R13" s="95">
        <f t="shared" si="0"/>
        <v>80</v>
      </c>
      <c r="S13" s="24">
        <f t="shared" si="1"/>
        <v>20</v>
      </c>
      <c r="T13" s="25">
        <f t="shared" si="2"/>
        <v>90</v>
      </c>
      <c r="U13" s="16"/>
      <c r="V13" s="79"/>
      <c r="W13" s="119">
        <v>7</v>
      </c>
      <c r="X13" s="19"/>
    </row>
    <row r="14" spans="1:39" ht="14.75" customHeight="1" x14ac:dyDescent="0.45">
      <c r="A14" s="38"/>
      <c r="B14" s="151"/>
      <c r="C14" s="22" t="s">
        <v>10</v>
      </c>
      <c r="D14" s="11">
        <f t="shared" si="3"/>
        <v>100</v>
      </c>
      <c r="E14" s="93">
        <f t="shared" si="4"/>
        <v>10</v>
      </c>
      <c r="F14" s="89"/>
      <c r="G14" s="26"/>
      <c r="H14" s="26"/>
      <c r="I14" s="26"/>
      <c r="J14" s="26"/>
      <c r="K14" s="26"/>
      <c r="L14" s="26"/>
      <c r="M14" s="27">
        <v>40</v>
      </c>
      <c r="N14" s="27">
        <v>10</v>
      </c>
      <c r="O14" s="27">
        <v>15</v>
      </c>
      <c r="P14" s="15">
        <v>10</v>
      </c>
      <c r="Q14" s="93"/>
      <c r="R14" s="95">
        <f t="shared" si="0"/>
        <v>75</v>
      </c>
      <c r="S14" s="24">
        <f t="shared" si="1"/>
        <v>25</v>
      </c>
      <c r="T14" s="25">
        <f t="shared" si="2"/>
        <v>85</v>
      </c>
      <c r="U14" s="16"/>
      <c r="V14" s="79"/>
      <c r="W14" s="119">
        <v>8</v>
      </c>
      <c r="X14" s="19"/>
    </row>
    <row r="15" spans="1:39" ht="14.75" customHeight="1" x14ac:dyDescent="0.45">
      <c r="A15" s="38"/>
      <c r="B15" s="151"/>
      <c r="C15" s="22" t="s">
        <v>11</v>
      </c>
      <c r="D15" s="11">
        <f t="shared" si="3"/>
        <v>100</v>
      </c>
      <c r="E15" s="93">
        <f t="shared" si="4"/>
        <v>10</v>
      </c>
      <c r="F15" s="89"/>
      <c r="G15" s="26"/>
      <c r="H15" s="26"/>
      <c r="I15" s="26"/>
      <c r="J15" s="26"/>
      <c r="K15" s="26"/>
      <c r="L15" s="26"/>
      <c r="M15" s="26"/>
      <c r="N15" s="27">
        <v>50</v>
      </c>
      <c r="O15" s="27">
        <v>15</v>
      </c>
      <c r="P15" s="27">
        <v>20</v>
      </c>
      <c r="Q15" s="93">
        <v>5</v>
      </c>
      <c r="R15" s="95">
        <f t="shared" si="0"/>
        <v>90</v>
      </c>
      <c r="S15" s="24">
        <f t="shared" si="1"/>
        <v>10</v>
      </c>
      <c r="T15" s="25">
        <f t="shared" si="2"/>
        <v>100</v>
      </c>
      <c r="U15" s="16"/>
      <c r="V15" s="79"/>
      <c r="W15" s="119">
        <v>9</v>
      </c>
      <c r="X15" s="19"/>
    </row>
    <row r="16" spans="1:39" ht="14.75" customHeight="1" x14ac:dyDescent="0.45">
      <c r="A16" s="38"/>
      <c r="B16" s="151"/>
      <c r="C16" s="22" t="s">
        <v>12</v>
      </c>
      <c r="D16" s="11">
        <f t="shared" si="3"/>
        <v>100</v>
      </c>
      <c r="E16" s="93">
        <f t="shared" si="4"/>
        <v>10</v>
      </c>
      <c r="F16" s="89"/>
      <c r="G16" s="26"/>
      <c r="H16" s="26"/>
      <c r="I16" s="26"/>
      <c r="J16" s="26"/>
      <c r="K16" s="26"/>
      <c r="L16" s="26"/>
      <c r="M16" s="26"/>
      <c r="N16" s="26"/>
      <c r="O16" s="15">
        <v>70</v>
      </c>
      <c r="P16" s="15">
        <v>10</v>
      </c>
      <c r="Q16" s="93"/>
      <c r="R16" s="95">
        <f t="shared" si="0"/>
        <v>80</v>
      </c>
      <c r="S16" s="24">
        <f t="shared" si="1"/>
        <v>20</v>
      </c>
      <c r="T16" s="25">
        <f t="shared" si="2"/>
        <v>90</v>
      </c>
      <c r="U16" s="16"/>
      <c r="V16" s="79"/>
      <c r="W16" s="119">
        <v>10</v>
      </c>
      <c r="X16" s="19"/>
    </row>
    <row r="17" spans="1:39" ht="14.75" customHeight="1" x14ac:dyDescent="0.45">
      <c r="A17" s="38"/>
      <c r="B17" s="151"/>
      <c r="C17" s="22" t="s">
        <v>13</v>
      </c>
      <c r="D17" s="11">
        <f t="shared" si="3"/>
        <v>100</v>
      </c>
      <c r="E17" s="93">
        <f t="shared" si="4"/>
        <v>10</v>
      </c>
      <c r="F17" s="89"/>
      <c r="G17" s="26"/>
      <c r="H17" s="26"/>
      <c r="I17" s="26"/>
      <c r="J17" s="26"/>
      <c r="K17" s="26"/>
      <c r="L17" s="26"/>
      <c r="M17" s="26"/>
      <c r="N17" s="26"/>
      <c r="O17" s="26"/>
      <c r="P17" s="15">
        <v>70</v>
      </c>
      <c r="Q17" s="93">
        <v>10</v>
      </c>
      <c r="R17" s="95">
        <f t="shared" si="0"/>
        <v>80</v>
      </c>
      <c r="S17" s="24">
        <f t="shared" si="1"/>
        <v>20</v>
      </c>
      <c r="T17" s="25">
        <f t="shared" si="2"/>
        <v>90</v>
      </c>
      <c r="U17" s="16"/>
      <c r="V17" s="79"/>
      <c r="W17" s="119">
        <v>11</v>
      </c>
      <c r="X17" s="19"/>
    </row>
    <row r="18" spans="1:39" ht="14.75" customHeight="1" x14ac:dyDescent="0.45">
      <c r="A18" s="38"/>
      <c r="B18" s="151"/>
      <c r="C18" s="22" t="s">
        <v>14</v>
      </c>
      <c r="D18" s="11">
        <f t="shared" si="3"/>
        <v>100</v>
      </c>
      <c r="E18" s="93">
        <f t="shared" si="4"/>
        <v>10</v>
      </c>
      <c r="F18" s="89"/>
      <c r="G18" s="26"/>
      <c r="H18" s="26"/>
      <c r="I18" s="26"/>
      <c r="J18" s="26"/>
      <c r="K18" s="26"/>
      <c r="L18" s="26"/>
      <c r="M18" s="26"/>
      <c r="N18" s="26"/>
      <c r="O18" s="26"/>
      <c r="P18" s="26"/>
      <c r="Q18" s="93">
        <v>70</v>
      </c>
      <c r="R18" s="95">
        <f t="shared" si="0"/>
        <v>70</v>
      </c>
      <c r="S18" s="24">
        <f t="shared" si="1"/>
        <v>30</v>
      </c>
      <c r="T18" s="25">
        <f t="shared" si="2"/>
        <v>80</v>
      </c>
      <c r="U18" s="16"/>
      <c r="V18" s="79"/>
      <c r="W18" s="119">
        <v>12</v>
      </c>
      <c r="X18" s="19"/>
    </row>
    <row r="19" spans="1:39" ht="14.75" customHeight="1" x14ac:dyDescent="0.45">
      <c r="A19" s="38"/>
      <c r="B19" s="151"/>
      <c r="C19" s="9" t="s">
        <v>2</v>
      </c>
      <c r="D19" s="9">
        <f t="shared" ref="D19" si="5">SUM(D7:D18)</f>
        <v>1200</v>
      </c>
      <c r="E19" s="94">
        <f>SUM(E7:E18)</f>
        <v>120</v>
      </c>
      <c r="F19" s="90">
        <f t="shared" ref="F19:L19" si="6">SUM(F7:F18)</f>
        <v>80</v>
      </c>
      <c r="G19" s="9">
        <f t="shared" si="6"/>
        <v>95</v>
      </c>
      <c r="H19" s="9">
        <f t="shared" si="6"/>
        <v>65</v>
      </c>
      <c r="I19" s="9">
        <f t="shared" si="6"/>
        <v>55</v>
      </c>
      <c r="J19" s="9">
        <f t="shared" si="6"/>
        <v>70</v>
      </c>
      <c r="K19" s="9">
        <f t="shared" si="6"/>
        <v>70</v>
      </c>
      <c r="L19" s="9">
        <f t="shared" si="6"/>
        <v>75</v>
      </c>
      <c r="M19" s="9">
        <f t="shared" ref="M19" si="7">SUM(M7:M18)</f>
        <v>80</v>
      </c>
      <c r="N19" s="9">
        <f t="shared" ref="N19" si="8">SUM(N7:N18)</f>
        <v>90</v>
      </c>
      <c r="O19" s="9">
        <f t="shared" ref="O19" si="9">SUM(O7:O18)</f>
        <v>115</v>
      </c>
      <c r="P19" s="9">
        <f t="shared" ref="P19" si="10">SUM(P7:P18)</f>
        <v>115</v>
      </c>
      <c r="Q19" s="94">
        <f t="shared" ref="Q19" si="11">SUM(Q7:Q18)</f>
        <v>85</v>
      </c>
      <c r="R19" s="90">
        <f>SUM(R7:R18)</f>
        <v>995</v>
      </c>
      <c r="S19" s="9">
        <f>SUM(S7:S18)</f>
        <v>205</v>
      </c>
      <c r="T19" s="9">
        <f>SUM(T7:T18)</f>
        <v>1115</v>
      </c>
      <c r="U19" s="16"/>
      <c r="V19" s="79"/>
      <c r="W19" s="82"/>
      <c r="X19" s="19"/>
    </row>
    <row r="20" spans="1:39" s="17" customFormat="1" ht="14.75" customHeight="1" x14ac:dyDescent="0.45">
      <c r="A20" s="38"/>
      <c r="B20" s="75"/>
      <c r="C20" s="75"/>
      <c r="D20" s="75"/>
      <c r="E20" s="75"/>
      <c r="F20" s="75"/>
      <c r="G20" s="75"/>
      <c r="H20" s="75"/>
      <c r="I20" s="75"/>
      <c r="J20" s="75"/>
      <c r="K20" s="75"/>
      <c r="L20" s="75"/>
      <c r="M20" s="75"/>
      <c r="N20" s="75"/>
      <c r="O20" s="75"/>
      <c r="P20" s="75"/>
      <c r="Q20" s="75"/>
      <c r="R20" s="75"/>
      <c r="S20" s="75"/>
      <c r="T20" s="75"/>
      <c r="U20" s="75"/>
      <c r="V20" s="75"/>
      <c r="W20" s="41"/>
      <c r="X20" s="16"/>
      <c r="Y20" s="16"/>
      <c r="Z20" s="16"/>
      <c r="AA20" s="18"/>
      <c r="AB20" s="18"/>
      <c r="AC20" s="18"/>
      <c r="AD20" s="18"/>
      <c r="AE20" s="18"/>
      <c r="AF20" s="18"/>
      <c r="AG20" s="18"/>
      <c r="AH20" s="18"/>
      <c r="AI20" s="18"/>
      <c r="AJ20" s="4"/>
      <c r="AK20" s="4"/>
      <c r="AL20" s="4"/>
      <c r="AM20" s="4"/>
    </row>
    <row r="21" spans="1:39" s="17" customFormat="1" ht="14.75" customHeight="1" x14ac:dyDescent="0.45">
      <c r="A21" s="38"/>
      <c r="B21" s="126" t="s">
        <v>45</v>
      </c>
      <c r="C21" s="137" t="s">
        <v>84</v>
      </c>
      <c r="D21" s="138"/>
      <c r="E21" s="139"/>
      <c r="F21" s="21">
        <v>43831</v>
      </c>
      <c r="G21" s="21">
        <v>43862</v>
      </c>
      <c r="H21" s="21">
        <v>43891</v>
      </c>
      <c r="I21" s="21">
        <v>43922</v>
      </c>
      <c r="J21" s="21">
        <v>43952</v>
      </c>
      <c r="K21" s="21">
        <v>43983</v>
      </c>
      <c r="L21" s="21">
        <v>44013</v>
      </c>
      <c r="M21" s="21">
        <v>44044</v>
      </c>
      <c r="N21" s="21">
        <v>44075</v>
      </c>
      <c r="O21" s="21">
        <v>44105</v>
      </c>
      <c r="P21" s="21">
        <v>44136</v>
      </c>
      <c r="Q21" s="21">
        <v>44166</v>
      </c>
      <c r="R21" s="75"/>
      <c r="S21" s="75"/>
      <c r="T21" s="75"/>
      <c r="U21" s="75"/>
      <c r="V21" s="75"/>
      <c r="W21" s="41"/>
      <c r="X21" s="16"/>
      <c r="Y21" s="16"/>
      <c r="Z21" s="16"/>
      <c r="AA21" s="18"/>
      <c r="AB21" s="18"/>
      <c r="AC21" s="18"/>
      <c r="AD21" s="18"/>
      <c r="AE21" s="18"/>
      <c r="AF21" s="18"/>
      <c r="AG21" s="18"/>
      <c r="AH21" s="18"/>
      <c r="AI21" s="18"/>
      <c r="AJ21" s="4"/>
      <c r="AK21" s="4"/>
      <c r="AL21" s="4"/>
      <c r="AM21" s="4"/>
    </row>
    <row r="22" spans="1:39" s="17" customFormat="1" ht="14.75" customHeight="1" x14ac:dyDescent="0.45">
      <c r="A22" s="38"/>
      <c r="B22" s="127"/>
      <c r="C22" s="137" t="s">
        <v>51</v>
      </c>
      <c r="D22" s="138"/>
      <c r="E22" s="139"/>
      <c r="F22" s="14">
        <f t="shared" ref="F22:Q22" si="12">F19</f>
        <v>80</v>
      </c>
      <c r="G22" s="14">
        <f t="shared" si="12"/>
        <v>95</v>
      </c>
      <c r="H22" s="14">
        <f t="shared" si="12"/>
        <v>65</v>
      </c>
      <c r="I22" s="14">
        <f t="shared" si="12"/>
        <v>55</v>
      </c>
      <c r="J22" s="14">
        <f t="shared" si="12"/>
        <v>70</v>
      </c>
      <c r="K22" s="14">
        <f t="shared" si="12"/>
        <v>70</v>
      </c>
      <c r="L22" s="14">
        <f t="shared" si="12"/>
        <v>75</v>
      </c>
      <c r="M22" s="14">
        <f t="shared" si="12"/>
        <v>80</v>
      </c>
      <c r="N22" s="14">
        <f t="shared" si="12"/>
        <v>90</v>
      </c>
      <c r="O22" s="14">
        <f t="shared" si="12"/>
        <v>115</v>
      </c>
      <c r="P22" s="14">
        <f t="shared" si="12"/>
        <v>115</v>
      </c>
      <c r="Q22" s="14">
        <f t="shared" si="12"/>
        <v>85</v>
      </c>
      <c r="R22" s="75"/>
      <c r="S22" s="75"/>
      <c r="T22" s="75"/>
      <c r="U22" s="75"/>
      <c r="V22" s="75"/>
      <c r="W22" s="41"/>
      <c r="X22" s="16"/>
      <c r="Y22" s="16"/>
      <c r="Z22" s="16"/>
      <c r="AA22" s="18"/>
      <c r="AB22" s="18"/>
      <c r="AC22" s="18"/>
      <c r="AD22" s="18"/>
      <c r="AE22" s="18"/>
      <c r="AF22" s="18"/>
      <c r="AG22" s="18"/>
      <c r="AH22" s="18"/>
      <c r="AI22" s="18"/>
      <c r="AJ22" s="4"/>
      <c r="AK22" s="4"/>
      <c r="AL22" s="4"/>
      <c r="AM22" s="4"/>
    </row>
    <row r="23" spans="1:39" ht="14.75" customHeight="1" x14ac:dyDescent="0.45">
      <c r="A23" s="38"/>
      <c r="B23" s="127"/>
      <c r="C23" s="137" t="s">
        <v>57</v>
      </c>
      <c r="D23" s="138"/>
      <c r="E23" s="139"/>
      <c r="F23" s="14">
        <f>E7</f>
        <v>10</v>
      </c>
      <c r="G23" s="14">
        <f>E8</f>
        <v>10</v>
      </c>
      <c r="H23" s="14">
        <f>E9</f>
        <v>10</v>
      </c>
      <c r="I23" s="14">
        <f>E10</f>
        <v>10</v>
      </c>
      <c r="J23" s="14">
        <f>E11</f>
        <v>10</v>
      </c>
      <c r="K23" s="14">
        <f>E12</f>
        <v>10</v>
      </c>
      <c r="L23" s="14">
        <f>E13</f>
        <v>10</v>
      </c>
      <c r="M23" s="14">
        <f>E14</f>
        <v>10</v>
      </c>
      <c r="N23" s="14">
        <f>E15</f>
        <v>10</v>
      </c>
      <c r="O23" s="14">
        <f>E16</f>
        <v>10</v>
      </c>
      <c r="P23" s="14">
        <f>E17</f>
        <v>10</v>
      </c>
      <c r="Q23" s="14">
        <f>E18</f>
        <v>10</v>
      </c>
      <c r="R23" s="79"/>
      <c r="S23" s="79"/>
      <c r="T23" s="79"/>
      <c r="U23" s="79"/>
      <c r="V23" s="79"/>
      <c r="W23" s="41"/>
      <c r="X23" s="19"/>
      <c r="Y23" s="19"/>
      <c r="Z23" s="6"/>
    </row>
    <row r="24" spans="1:39" ht="14.75" customHeight="1" x14ac:dyDescent="0.45">
      <c r="A24" s="38"/>
      <c r="B24" s="127"/>
      <c r="C24" s="137" t="s">
        <v>52</v>
      </c>
      <c r="D24" s="138"/>
      <c r="E24" s="139"/>
      <c r="F24" s="14">
        <f>F22+F23</f>
        <v>90</v>
      </c>
      <c r="G24" s="14">
        <f t="shared" ref="G24:Q24" si="13">G22+G23</f>
        <v>105</v>
      </c>
      <c r="H24" s="14">
        <f t="shared" si="13"/>
        <v>75</v>
      </c>
      <c r="I24" s="14">
        <f t="shared" si="13"/>
        <v>65</v>
      </c>
      <c r="J24" s="14">
        <f t="shared" si="13"/>
        <v>80</v>
      </c>
      <c r="K24" s="14">
        <f t="shared" si="13"/>
        <v>80</v>
      </c>
      <c r="L24" s="14">
        <f t="shared" si="13"/>
        <v>85</v>
      </c>
      <c r="M24" s="14">
        <f t="shared" si="13"/>
        <v>90</v>
      </c>
      <c r="N24" s="14">
        <f t="shared" si="13"/>
        <v>100</v>
      </c>
      <c r="O24" s="14">
        <f t="shared" si="13"/>
        <v>125</v>
      </c>
      <c r="P24" s="14">
        <f t="shared" si="13"/>
        <v>125</v>
      </c>
      <c r="Q24" s="14">
        <f t="shared" si="13"/>
        <v>95</v>
      </c>
      <c r="R24" s="79"/>
      <c r="S24" s="79"/>
      <c r="T24" s="79"/>
      <c r="U24" s="79"/>
      <c r="V24" s="79"/>
      <c r="W24" s="41"/>
      <c r="X24" s="19"/>
      <c r="Z24" s="16"/>
    </row>
    <row r="25" spans="1:39" ht="25.8" customHeight="1" x14ac:dyDescent="0.45">
      <c r="A25" s="38"/>
      <c r="B25" s="127"/>
      <c r="C25" s="140" t="s">
        <v>53</v>
      </c>
      <c r="D25" s="141"/>
      <c r="E25" s="142"/>
      <c r="F25" s="14">
        <f t="shared" ref="F25:Q25" si="14">F22+F23*$D$31</f>
        <v>105</v>
      </c>
      <c r="G25" s="14">
        <f t="shared" si="14"/>
        <v>120</v>
      </c>
      <c r="H25" s="14">
        <f t="shared" si="14"/>
        <v>90</v>
      </c>
      <c r="I25" s="14">
        <f t="shared" si="14"/>
        <v>80</v>
      </c>
      <c r="J25" s="14">
        <f t="shared" si="14"/>
        <v>95</v>
      </c>
      <c r="K25" s="14">
        <f t="shared" si="14"/>
        <v>95</v>
      </c>
      <c r="L25" s="14">
        <f t="shared" si="14"/>
        <v>100</v>
      </c>
      <c r="M25" s="14">
        <f t="shared" si="14"/>
        <v>105</v>
      </c>
      <c r="N25" s="14">
        <f t="shared" si="14"/>
        <v>115</v>
      </c>
      <c r="O25" s="14">
        <f t="shared" si="14"/>
        <v>140</v>
      </c>
      <c r="P25" s="14">
        <f t="shared" si="14"/>
        <v>140</v>
      </c>
      <c r="Q25" s="14">
        <f t="shared" si="14"/>
        <v>110</v>
      </c>
      <c r="R25" s="79"/>
      <c r="S25" s="79"/>
      <c r="T25" s="79"/>
      <c r="U25" s="79"/>
      <c r="V25" s="79"/>
      <c r="W25" s="41"/>
      <c r="X25" s="19"/>
      <c r="Z25" s="6"/>
      <c r="AA25" s="1"/>
      <c r="AB25" s="1"/>
      <c r="AD25" s="1"/>
      <c r="AE25" s="1"/>
      <c r="AF25" s="1"/>
      <c r="AG25" s="1"/>
      <c r="AH25" s="1"/>
      <c r="AI25" s="1"/>
      <c r="AJ25" s="1"/>
      <c r="AK25" s="1"/>
      <c r="AL25" s="1"/>
      <c r="AM25" s="1"/>
    </row>
    <row r="26" spans="1:39" ht="29.75" customHeight="1" x14ac:dyDescent="0.45">
      <c r="A26" s="38"/>
      <c r="B26" s="127"/>
      <c r="C26" s="143" t="s">
        <v>58</v>
      </c>
      <c r="D26" s="144"/>
      <c r="E26" s="145"/>
      <c r="F26" s="28">
        <v>105</v>
      </c>
      <c r="G26" s="28">
        <v>80</v>
      </c>
      <c r="H26" s="28">
        <v>80</v>
      </c>
      <c r="I26" s="28">
        <v>40</v>
      </c>
      <c r="J26" s="28">
        <v>50</v>
      </c>
      <c r="K26" s="28">
        <v>75</v>
      </c>
      <c r="L26" s="28">
        <v>100</v>
      </c>
      <c r="M26" s="28">
        <v>100</v>
      </c>
      <c r="N26" s="28">
        <v>120</v>
      </c>
      <c r="O26" s="28">
        <v>130</v>
      </c>
      <c r="P26" s="28">
        <v>150</v>
      </c>
      <c r="Q26" s="28">
        <v>110</v>
      </c>
      <c r="R26" s="79"/>
      <c r="S26" s="79"/>
      <c r="T26" s="79"/>
      <c r="U26" s="79"/>
      <c r="V26" s="79"/>
      <c r="W26" s="41"/>
      <c r="X26" s="6"/>
      <c r="Y26" s="12"/>
      <c r="Z26" s="6"/>
      <c r="AA26" s="1"/>
      <c r="AB26" s="1"/>
      <c r="AC26" s="1"/>
      <c r="AD26" s="1"/>
      <c r="AE26" s="1"/>
      <c r="AF26" s="1"/>
      <c r="AG26" s="1"/>
      <c r="AH26" s="1"/>
      <c r="AI26" s="1"/>
      <c r="AJ26" s="1"/>
      <c r="AK26" s="1"/>
      <c r="AL26" s="1"/>
      <c r="AM26" s="1"/>
    </row>
    <row r="27" spans="1:39" ht="14.75" customHeight="1" x14ac:dyDescent="0.45">
      <c r="A27" s="38"/>
      <c r="B27" s="128"/>
      <c r="C27" s="129" t="s">
        <v>18</v>
      </c>
      <c r="D27" s="130"/>
      <c r="E27" s="131"/>
      <c r="F27" s="7">
        <f>(F25-F26)/F26</f>
        <v>0</v>
      </c>
      <c r="G27" s="7">
        <f t="shared" ref="G27:Q27" si="15">(G25-G26)/G26</f>
        <v>0.5</v>
      </c>
      <c r="H27" s="7">
        <f t="shared" si="15"/>
        <v>0.125</v>
      </c>
      <c r="I27" s="7">
        <f t="shared" si="15"/>
        <v>1</v>
      </c>
      <c r="J27" s="7">
        <f t="shared" si="15"/>
        <v>0.9</v>
      </c>
      <c r="K27" s="7">
        <f t="shared" si="15"/>
        <v>0.26666666666666666</v>
      </c>
      <c r="L27" s="7">
        <f t="shared" si="15"/>
        <v>0</v>
      </c>
      <c r="M27" s="7">
        <f t="shared" si="15"/>
        <v>0.05</v>
      </c>
      <c r="N27" s="7">
        <f t="shared" si="15"/>
        <v>-4.1666666666666664E-2</v>
      </c>
      <c r="O27" s="7">
        <f t="shared" si="15"/>
        <v>7.6923076923076927E-2</v>
      </c>
      <c r="P27" s="7">
        <f t="shared" si="15"/>
        <v>-6.6666666666666666E-2</v>
      </c>
      <c r="Q27" s="7">
        <f t="shared" si="15"/>
        <v>0</v>
      </c>
      <c r="R27" s="79"/>
      <c r="S27" s="79"/>
      <c r="T27" s="79"/>
      <c r="U27" s="79"/>
      <c r="V27" s="79"/>
      <c r="W27" s="41"/>
      <c r="X27" s="19"/>
      <c r="Y27" s="19"/>
      <c r="Z27" s="5"/>
      <c r="AA27" s="1"/>
      <c r="AB27" s="1"/>
      <c r="AC27" s="1"/>
      <c r="AD27" s="1"/>
      <c r="AE27" s="1"/>
      <c r="AF27" s="1"/>
      <c r="AG27" s="1"/>
      <c r="AH27" s="1"/>
      <c r="AI27" s="1"/>
      <c r="AJ27" s="1"/>
      <c r="AK27" s="1"/>
      <c r="AL27" s="1"/>
      <c r="AM27" s="1"/>
    </row>
    <row r="28" spans="1:39" ht="14.75" customHeight="1" x14ac:dyDescent="0.45">
      <c r="A28" s="38"/>
      <c r="B28" s="31"/>
      <c r="C28" s="62"/>
      <c r="D28" s="31"/>
      <c r="E28" s="31"/>
      <c r="F28" s="85">
        <f t="shared" ref="F28:Q28" si="16">F23*$D$31</f>
        <v>25</v>
      </c>
      <c r="G28" s="85">
        <f t="shared" si="16"/>
        <v>25</v>
      </c>
      <c r="H28" s="85">
        <f t="shared" si="16"/>
        <v>25</v>
      </c>
      <c r="I28" s="85">
        <f t="shared" si="16"/>
        <v>25</v>
      </c>
      <c r="J28" s="85">
        <f t="shared" si="16"/>
        <v>25</v>
      </c>
      <c r="K28" s="85">
        <f t="shared" si="16"/>
        <v>25</v>
      </c>
      <c r="L28" s="85">
        <f t="shared" si="16"/>
        <v>25</v>
      </c>
      <c r="M28" s="85">
        <f t="shared" si="16"/>
        <v>25</v>
      </c>
      <c r="N28" s="85">
        <f t="shared" si="16"/>
        <v>25</v>
      </c>
      <c r="O28" s="85">
        <f t="shared" si="16"/>
        <v>25</v>
      </c>
      <c r="P28" s="85">
        <f t="shared" si="16"/>
        <v>25</v>
      </c>
      <c r="Q28" s="85">
        <f t="shared" si="16"/>
        <v>25</v>
      </c>
      <c r="R28" s="31"/>
      <c r="S28" s="31"/>
      <c r="T28" s="31"/>
      <c r="U28" s="31"/>
      <c r="V28" s="31"/>
      <c r="W28" s="41"/>
      <c r="X28" s="19"/>
      <c r="Y28" s="19"/>
      <c r="Z28" s="19"/>
      <c r="AA28" s="1"/>
      <c r="AB28" s="1"/>
      <c r="AC28" s="1"/>
      <c r="AD28" s="1"/>
      <c r="AE28" s="1"/>
      <c r="AF28" s="1"/>
      <c r="AG28" s="1"/>
      <c r="AH28" s="1"/>
      <c r="AI28" s="1"/>
      <c r="AJ28" s="1"/>
      <c r="AK28" s="1"/>
      <c r="AL28" s="1"/>
      <c r="AM28" s="1"/>
    </row>
    <row r="29" spans="1:39" ht="14.75" customHeight="1" x14ac:dyDescent="0.45">
      <c r="A29" s="38"/>
      <c r="B29" s="146" t="s">
        <v>27</v>
      </c>
      <c r="C29" s="147"/>
      <c r="D29" s="148"/>
      <c r="E29" s="31"/>
      <c r="F29" s="31"/>
      <c r="G29" s="31"/>
      <c r="H29" s="19"/>
      <c r="I29" s="19"/>
      <c r="J29" s="31"/>
      <c r="K29" s="31"/>
      <c r="L29" s="31"/>
      <c r="M29" s="31"/>
      <c r="N29" s="31"/>
      <c r="O29" s="31"/>
      <c r="P29" s="31"/>
      <c r="Q29" s="31"/>
      <c r="R29" s="31"/>
      <c r="S29" s="31"/>
      <c r="T29" s="31"/>
      <c r="U29" s="31"/>
      <c r="V29" s="31"/>
      <c r="W29" s="41"/>
      <c r="X29" s="19"/>
      <c r="Y29" s="19"/>
      <c r="Z29" s="19"/>
      <c r="AA29" s="1"/>
      <c r="AB29" s="1"/>
      <c r="AC29" s="1"/>
      <c r="AD29" s="1"/>
      <c r="AE29" s="1"/>
      <c r="AF29" s="1"/>
      <c r="AG29" s="1"/>
      <c r="AH29" s="1"/>
      <c r="AI29" s="1"/>
      <c r="AJ29" s="1"/>
      <c r="AK29" s="1"/>
      <c r="AL29" s="1"/>
      <c r="AM29" s="1"/>
    </row>
    <row r="30" spans="1:39" ht="14.75" customHeight="1" x14ac:dyDescent="0.45">
      <c r="A30" s="38"/>
      <c r="B30" s="152">
        <v>2020</v>
      </c>
      <c r="C30" s="152"/>
      <c r="D30" s="152"/>
      <c r="E30" s="31"/>
      <c r="F30" s="31"/>
      <c r="G30" s="31"/>
      <c r="H30" s="149"/>
      <c r="I30" s="149"/>
      <c r="J30" s="31"/>
      <c r="K30" s="31"/>
      <c r="L30" s="31"/>
      <c r="M30" s="31"/>
      <c r="N30" s="31"/>
      <c r="O30" s="31"/>
      <c r="P30" s="31"/>
      <c r="Q30" s="31"/>
      <c r="R30" s="31"/>
      <c r="S30" s="31"/>
      <c r="T30" s="31"/>
      <c r="U30" s="31"/>
      <c r="V30" s="31"/>
      <c r="W30" s="41"/>
      <c r="X30" s="19"/>
      <c r="Y30" s="19"/>
      <c r="Z30" s="19"/>
      <c r="AA30" s="1"/>
      <c r="AB30" s="1"/>
      <c r="AC30" s="1"/>
      <c r="AD30" s="1"/>
      <c r="AE30" s="1"/>
      <c r="AF30" s="1"/>
      <c r="AG30" s="1"/>
      <c r="AH30" s="1"/>
      <c r="AI30" s="1"/>
      <c r="AJ30" s="1"/>
      <c r="AK30" s="1"/>
      <c r="AL30" s="1"/>
      <c r="AM30" s="1"/>
    </row>
    <row r="31" spans="1:39" ht="14.75" customHeight="1" x14ac:dyDescent="0.45">
      <c r="A31" s="38"/>
      <c r="B31" s="72" t="s">
        <v>34</v>
      </c>
      <c r="C31" s="72"/>
      <c r="D31" s="30">
        <v>2.5</v>
      </c>
      <c r="E31" s="13"/>
      <c r="F31" s="13"/>
      <c r="G31" s="31"/>
      <c r="H31" s="149"/>
      <c r="I31" s="149"/>
      <c r="J31" s="31"/>
      <c r="K31" s="31"/>
      <c r="L31" s="31"/>
      <c r="M31" s="31"/>
      <c r="N31" s="31"/>
      <c r="O31" s="31"/>
      <c r="P31" s="31"/>
      <c r="Q31" s="31"/>
      <c r="R31" s="31"/>
      <c r="S31" s="31"/>
      <c r="T31" s="31"/>
      <c r="U31" s="31"/>
      <c r="V31" s="31"/>
      <c r="W31" s="41"/>
      <c r="X31" s="19"/>
      <c r="Y31" s="19"/>
      <c r="Z31" s="19"/>
      <c r="AA31" s="1"/>
      <c r="AB31" s="1"/>
      <c r="AC31" s="1"/>
      <c r="AD31" s="1"/>
      <c r="AE31" s="1"/>
      <c r="AF31" s="1"/>
      <c r="AG31" s="1"/>
      <c r="AH31" s="1"/>
      <c r="AI31" s="1"/>
      <c r="AJ31" s="1"/>
      <c r="AK31" s="1"/>
      <c r="AL31" s="1"/>
      <c r="AM31" s="1"/>
    </row>
    <row r="32" spans="1:39" ht="14.75" customHeight="1" x14ac:dyDescent="0.45">
      <c r="A32" s="38"/>
      <c r="B32" s="31"/>
      <c r="C32" s="19"/>
      <c r="D32" s="19"/>
      <c r="E32" s="71"/>
      <c r="F32" s="71"/>
      <c r="G32" s="31"/>
      <c r="H32" s="149"/>
      <c r="I32" s="149"/>
      <c r="J32" s="31"/>
      <c r="K32" s="31"/>
      <c r="L32" s="31"/>
      <c r="M32" s="31"/>
      <c r="N32" s="31"/>
      <c r="O32" s="31"/>
      <c r="P32" s="31"/>
      <c r="Q32" s="31"/>
      <c r="R32" s="31"/>
      <c r="S32" s="31"/>
      <c r="T32" s="31"/>
      <c r="U32" s="31"/>
      <c r="V32" s="31"/>
      <c r="W32" s="41"/>
      <c r="X32" s="19"/>
      <c r="Y32" s="19"/>
      <c r="Z32" s="19"/>
      <c r="AA32" s="1"/>
      <c r="AB32" s="1"/>
      <c r="AC32" s="1"/>
      <c r="AD32" s="1"/>
      <c r="AE32" s="1"/>
      <c r="AF32" s="1"/>
      <c r="AG32" s="1"/>
      <c r="AH32" s="1"/>
      <c r="AI32" s="1"/>
      <c r="AJ32" s="1"/>
      <c r="AK32" s="1"/>
      <c r="AL32" s="1"/>
      <c r="AM32" s="1"/>
    </row>
    <row r="33" spans="1:39" ht="14.75" customHeight="1" x14ac:dyDescent="0.45">
      <c r="A33" s="38"/>
      <c r="B33" s="31"/>
      <c r="C33" s="19"/>
      <c r="D33" s="19"/>
      <c r="E33" s="74"/>
      <c r="F33" s="19"/>
      <c r="G33" s="31"/>
      <c r="H33" s="149"/>
      <c r="I33" s="149"/>
      <c r="J33" s="31"/>
      <c r="K33" s="31"/>
      <c r="L33" s="31"/>
      <c r="M33" s="31"/>
      <c r="N33" s="31"/>
      <c r="O33" s="31"/>
      <c r="P33" s="31"/>
      <c r="Q33" s="31"/>
      <c r="R33" s="31"/>
      <c r="S33" s="31"/>
      <c r="T33" s="31"/>
      <c r="U33" s="31"/>
      <c r="V33" s="31"/>
      <c r="W33" s="41"/>
      <c r="X33" s="19"/>
      <c r="Y33" s="19"/>
      <c r="Z33" s="19"/>
      <c r="AA33" s="1"/>
      <c r="AB33" s="1"/>
      <c r="AC33" s="1"/>
      <c r="AD33" s="1"/>
      <c r="AE33" s="1"/>
      <c r="AF33" s="1"/>
      <c r="AG33" s="1"/>
      <c r="AH33" s="1"/>
      <c r="AI33" s="1"/>
      <c r="AJ33" s="1"/>
      <c r="AK33" s="1"/>
      <c r="AL33" s="1"/>
      <c r="AM33" s="1"/>
    </row>
    <row r="34" spans="1:39" ht="14.75" customHeight="1" x14ac:dyDescent="0.45">
      <c r="A34" s="38"/>
      <c r="B34" s="31"/>
      <c r="C34" s="19"/>
      <c r="D34" s="19"/>
      <c r="E34" s="19"/>
      <c r="F34" s="19"/>
      <c r="G34" s="31"/>
      <c r="H34" s="149"/>
      <c r="I34" s="149"/>
      <c r="J34" s="31"/>
      <c r="K34" s="31"/>
      <c r="L34" s="31"/>
      <c r="M34" s="31"/>
      <c r="N34" s="31"/>
      <c r="O34" s="31"/>
      <c r="P34" s="31"/>
      <c r="Q34" s="31"/>
      <c r="R34" s="31"/>
      <c r="S34" s="31"/>
      <c r="T34" s="31"/>
      <c r="U34" s="31"/>
      <c r="V34" s="31"/>
      <c r="W34" s="41"/>
      <c r="X34" s="19"/>
      <c r="Y34" s="19"/>
      <c r="Z34" s="19"/>
      <c r="AA34" s="1"/>
      <c r="AB34" s="1"/>
      <c r="AC34" s="1"/>
      <c r="AD34" s="1"/>
      <c r="AE34" s="1"/>
      <c r="AF34" s="1"/>
      <c r="AG34" s="1"/>
      <c r="AH34" s="1"/>
      <c r="AI34" s="1"/>
      <c r="AJ34" s="1"/>
      <c r="AK34" s="1"/>
      <c r="AL34" s="1"/>
      <c r="AM34" s="1"/>
    </row>
    <row r="35" spans="1:39" ht="14.75" customHeight="1" x14ac:dyDescent="0.45">
      <c r="A35" s="38"/>
      <c r="B35" s="31"/>
      <c r="C35" s="62"/>
      <c r="D35" s="31"/>
      <c r="E35" s="31"/>
      <c r="F35" s="31"/>
      <c r="G35" s="31"/>
      <c r="H35" s="149"/>
      <c r="I35" s="149"/>
      <c r="J35" s="31"/>
      <c r="K35" s="31"/>
      <c r="L35" s="31"/>
      <c r="M35" s="31"/>
      <c r="N35" s="31"/>
      <c r="O35" s="31"/>
      <c r="P35" s="31"/>
      <c r="Q35" s="31"/>
      <c r="R35" s="31"/>
      <c r="S35" s="31"/>
      <c r="T35" s="31"/>
      <c r="U35" s="31"/>
      <c r="V35" s="31"/>
      <c r="W35" s="41"/>
      <c r="X35" s="19"/>
      <c r="Y35" s="19"/>
      <c r="Z35" s="20"/>
      <c r="AA35" s="1"/>
      <c r="AB35" s="1"/>
      <c r="AC35" s="1"/>
      <c r="AD35" s="1"/>
      <c r="AE35" s="1"/>
      <c r="AF35" s="1"/>
      <c r="AG35" s="1"/>
      <c r="AH35" s="1"/>
      <c r="AI35" s="1"/>
      <c r="AJ35" s="1"/>
      <c r="AK35" s="1"/>
      <c r="AL35" s="1"/>
      <c r="AM35" s="1"/>
    </row>
    <row r="36" spans="1:39" ht="14.75" customHeight="1" x14ac:dyDescent="0.45">
      <c r="A36" s="38"/>
      <c r="B36" s="31"/>
      <c r="C36" s="62"/>
      <c r="D36" s="31"/>
      <c r="E36" s="31"/>
      <c r="F36" s="31"/>
      <c r="G36" s="31"/>
      <c r="H36" s="149"/>
      <c r="I36" s="149"/>
      <c r="J36" s="31"/>
      <c r="K36" s="31"/>
      <c r="L36" s="31"/>
      <c r="M36" s="31"/>
      <c r="N36" s="31"/>
      <c r="O36" s="31"/>
      <c r="P36" s="31"/>
      <c r="Q36" s="31"/>
      <c r="R36" s="31"/>
      <c r="S36" s="31"/>
      <c r="T36" s="31"/>
      <c r="U36" s="31"/>
      <c r="V36" s="31"/>
      <c r="W36" s="41"/>
      <c r="X36" s="19"/>
      <c r="Y36" s="19"/>
      <c r="Z36" s="19"/>
      <c r="AA36" s="1"/>
      <c r="AB36" s="1"/>
      <c r="AC36" s="1"/>
      <c r="AD36" s="1"/>
      <c r="AE36" s="1"/>
      <c r="AF36" s="1"/>
      <c r="AG36" s="1"/>
      <c r="AH36" s="1"/>
      <c r="AI36" s="1"/>
      <c r="AJ36" s="1"/>
      <c r="AK36" s="1"/>
      <c r="AL36" s="1"/>
      <c r="AM36" s="1"/>
    </row>
    <row r="37" spans="1:39" ht="14.75" customHeight="1" x14ac:dyDescent="0.45">
      <c r="A37" s="38"/>
      <c r="B37" s="31"/>
      <c r="C37" s="62"/>
      <c r="D37" s="31"/>
      <c r="E37" s="31"/>
      <c r="F37" s="31"/>
      <c r="G37" s="31"/>
      <c r="H37" s="149"/>
      <c r="I37" s="149"/>
      <c r="J37" s="31"/>
      <c r="K37" s="31"/>
      <c r="L37" s="31"/>
      <c r="M37" s="31"/>
      <c r="N37" s="31"/>
      <c r="O37" s="31"/>
      <c r="P37" s="31"/>
      <c r="Q37" s="31"/>
      <c r="R37" s="31"/>
      <c r="S37" s="31"/>
      <c r="T37" s="31"/>
      <c r="U37" s="31"/>
      <c r="V37" s="31"/>
      <c r="W37" s="41"/>
      <c r="X37" s="19"/>
      <c r="Y37" s="19"/>
      <c r="Z37" s="20"/>
      <c r="AA37" s="1"/>
      <c r="AB37" s="1"/>
      <c r="AC37" s="1"/>
      <c r="AD37" s="1"/>
      <c r="AE37" s="1"/>
      <c r="AF37" s="1"/>
      <c r="AG37" s="1"/>
      <c r="AH37" s="1"/>
      <c r="AI37" s="1"/>
      <c r="AJ37" s="1"/>
      <c r="AK37" s="1"/>
      <c r="AL37" s="1"/>
      <c r="AM37" s="1"/>
    </row>
    <row r="38" spans="1:39" ht="14.75" customHeight="1" x14ac:dyDescent="0.45">
      <c r="A38" s="38"/>
      <c r="B38" s="31"/>
      <c r="C38" s="62"/>
      <c r="D38" s="31"/>
      <c r="E38" s="31"/>
      <c r="F38" s="31"/>
      <c r="G38" s="31"/>
      <c r="H38" s="149"/>
      <c r="I38" s="149"/>
      <c r="J38" s="31"/>
      <c r="K38" s="31"/>
      <c r="L38" s="31"/>
      <c r="M38" s="31"/>
      <c r="N38" s="31"/>
      <c r="O38" s="31"/>
      <c r="P38" s="31"/>
      <c r="Q38" s="31"/>
      <c r="R38" s="31"/>
      <c r="S38" s="31"/>
      <c r="T38" s="31"/>
      <c r="U38" s="31"/>
      <c r="V38" s="31"/>
      <c r="W38" s="41"/>
      <c r="X38" s="19"/>
      <c r="Y38" s="19"/>
      <c r="Z38" s="19"/>
      <c r="AE38" s="1"/>
      <c r="AF38" s="1"/>
      <c r="AG38" s="1"/>
      <c r="AH38" s="1"/>
      <c r="AI38" s="1"/>
      <c r="AJ38" s="1"/>
      <c r="AK38" s="1"/>
      <c r="AL38" s="1"/>
      <c r="AM38" s="1"/>
    </row>
    <row r="39" spans="1:39" ht="14.75" customHeight="1" x14ac:dyDescent="0.45">
      <c r="A39" s="38"/>
      <c r="B39" s="31"/>
      <c r="C39" s="62"/>
      <c r="D39" s="31"/>
      <c r="E39" s="31"/>
      <c r="F39" s="31"/>
      <c r="G39" s="31"/>
      <c r="H39" s="149"/>
      <c r="I39" s="149"/>
      <c r="J39" s="31"/>
      <c r="K39" s="31"/>
      <c r="L39" s="31"/>
      <c r="M39" s="31"/>
      <c r="N39" s="31"/>
      <c r="O39" s="31"/>
      <c r="P39" s="31"/>
      <c r="Q39" s="31"/>
      <c r="R39" s="31"/>
      <c r="S39" s="31"/>
      <c r="T39" s="31"/>
      <c r="U39" s="31"/>
      <c r="V39" s="31"/>
      <c r="W39" s="41"/>
      <c r="X39" s="19"/>
      <c r="Y39" s="19"/>
      <c r="Z39" s="19"/>
      <c r="AE39" s="1"/>
      <c r="AF39" s="1"/>
      <c r="AG39" s="1"/>
      <c r="AH39" s="1"/>
      <c r="AI39" s="1"/>
      <c r="AJ39" s="1"/>
      <c r="AK39" s="1"/>
      <c r="AL39" s="1"/>
      <c r="AM39" s="1"/>
    </row>
    <row r="40" spans="1:39" ht="14.75" customHeight="1" x14ac:dyDescent="0.45">
      <c r="A40" s="38"/>
      <c r="B40" s="31"/>
      <c r="C40" s="62"/>
      <c r="D40" s="31"/>
      <c r="E40" s="31"/>
      <c r="F40" s="31"/>
      <c r="G40" s="31"/>
      <c r="H40" s="149"/>
      <c r="I40" s="149"/>
      <c r="J40" s="31"/>
      <c r="K40" s="31"/>
      <c r="L40" s="31"/>
      <c r="M40" s="31"/>
      <c r="N40" s="31"/>
      <c r="O40" s="31"/>
      <c r="P40" s="31"/>
      <c r="Q40" s="31"/>
      <c r="R40" s="31"/>
      <c r="S40" s="31"/>
      <c r="T40" s="31"/>
      <c r="U40" s="31"/>
      <c r="V40" s="31"/>
      <c r="W40" s="41"/>
      <c r="X40" s="19"/>
      <c r="AE40" s="1"/>
      <c r="AF40" s="1"/>
      <c r="AG40" s="1"/>
      <c r="AH40" s="1"/>
      <c r="AI40" s="1"/>
      <c r="AJ40" s="1"/>
      <c r="AK40" s="1"/>
      <c r="AL40" s="1"/>
      <c r="AM40" s="1"/>
    </row>
    <row r="41" spans="1:39" ht="14.75" customHeight="1" x14ac:dyDescent="0.45">
      <c r="A41" s="38"/>
      <c r="B41" s="31"/>
      <c r="C41" s="62"/>
      <c r="D41" s="31"/>
      <c r="E41" s="31"/>
      <c r="F41" s="31"/>
      <c r="G41" s="31"/>
      <c r="H41" s="149"/>
      <c r="I41" s="149"/>
      <c r="J41" s="31"/>
      <c r="K41" s="31"/>
      <c r="L41" s="31"/>
      <c r="M41" s="31"/>
      <c r="N41" s="31"/>
      <c r="O41" s="31"/>
      <c r="P41" s="31"/>
      <c r="Q41" s="31"/>
      <c r="R41" s="31"/>
      <c r="S41" s="31"/>
      <c r="T41" s="31"/>
      <c r="U41" s="31"/>
      <c r="V41" s="31"/>
      <c r="W41" s="41"/>
      <c r="X41" s="19"/>
      <c r="AE41" s="1"/>
      <c r="AF41" s="1"/>
      <c r="AG41" s="1"/>
      <c r="AH41" s="1"/>
      <c r="AI41" s="1"/>
      <c r="AJ41" s="1"/>
      <c r="AK41" s="1"/>
      <c r="AL41" s="1"/>
      <c r="AM41" s="1"/>
    </row>
    <row r="42" spans="1:39" ht="14.75" customHeight="1" x14ac:dyDescent="0.45">
      <c r="A42" s="38"/>
      <c r="B42" s="31"/>
      <c r="C42" s="62"/>
      <c r="D42" s="31"/>
      <c r="E42" s="31"/>
      <c r="F42" s="31"/>
      <c r="G42" s="31"/>
      <c r="H42" s="149"/>
      <c r="I42" s="149"/>
      <c r="J42" s="31"/>
      <c r="K42" s="31"/>
      <c r="L42" s="31"/>
      <c r="M42" s="31"/>
      <c r="N42" s="31"/>
      <c r="O42" s="31"/>
      <c r="P42" s="31"/>
      <c r="Q42" s="31"/>
      <c r="R42" s="31"/>
      <c r="S42" s="31"/>
      <c r="T42" s="31"/>
      <c r="U42" s="31"/>
      <c r="V42" s="31"/>
      <c r="W42" s="41"/>
      <c r="X42" s="19"/>
      <c r="Y42" s="8"/>
      <c r="Z42" s="8"/>
      <c r="AE42" s="1"/>
      <c r="AF42" s="1"/>
      <c r="AG42" s="1"/>
      <c r="AH42" s="1"/>
      <c r="AI42" s="1"/>
      <c r="AJ42" s="1"/>
      <c r="AK42" s="1"/>
      <c r="AL42" s="1"/>
      <c r="AM42" s="1"/>
    </row>
    <row r="43" spans="1:39" ht="14.75" customHeight="1" x14ac:dyDescent="0.45">
      <c r="A43" s="38"/>
      <c r="B43" s="31"/>
      <c r="C43" s="62"/>
      <c r="D43" s="31"/>
      <c r="E43" s="31"/>
      <c r="F43" s="31"/>
      <c r="G43" s="31"/>
      <c r="H43" s="149"/>
      <c r="I43" s="149"/>
      <c r="J43" s="31"/>
      <c r="K43" s="31"/>
      <c r="L43" s="31"/>
      <c r="M43" s="31"/>
      <c r="N43" s="31"/>
      <c r="O43" s="31"/>
      <c r="P43" s="31"/>
      <c r="Q43" s="31"/>
      <c r="R43" s="31"/>
      <c r="S43" s="31"/>
      <c r="T43" s="31"/>
      <c r="U43" s="31"/>
      <c r="V43" s="31"/>
      <c r="W43" s="41"/>
      <c r="X43" s="19"/>
      <c r="Y43" s="8"/>
      <c r="Z43" s="8"/>
      <c r="AE43" s="1"/>
      <c r="AF43" s="1"/>
      <c r="AG43" s="1"/>
      <c r="AH43" s="1"/>
      <c r="AI43" s="1"/>
      <c r="AJ43" s="1"/>
      <c r="AK43" s="1"/>
      <c r="AL43" s="1"/>
      <c r="AM43" s="1"/>
    </row>
    <row r="44" spans="1:39" ht="14.75" customHeight="1" x14ac:dyDescent="0.45">
      <c r="A44" s="38"/>
      <c r="B44" s="31"/>
      <c r="C44" s="62"/>
      <c r="D44" s="31"/>
      <c r="E44" s="31"/>
      <c r="F44" s="31"/>
      <c r="G44" s="31"/>
      <c r="H44" s="149"/>
      <c r="I44" s="149"/>
      <c r="J44" s="31"/>
      <c r="K44" s="31"/>
      <c r="L44" s="31"/>
      <c r="M44" s="31"/>
      <c r="N44" s="31"/>
      <c r="O44" s="31"/>
      <c r="P44" s="31"/>
      <c r="Q44" s="31"/>
      <c r="R44" s="31"/>
      <c r="S44" s="31"/>
      <c r="T44" s="31"/>
      <c r="U44" s="31"/>
      <c r="V44" s="31"/>
      <c r="W44" s="41"/>
      <c r="X44" s="81"/>
      <c r="AE44" s="1"/>
      <c r="AF44" s="1"/>
      <c r="AG44" s="1"/>
      <c r="AH44" s="1"/>
      <c r="AI44" s="1"/>
      <c r="AJ44" s="1"/>
      <c r="AK44" s="1"/>
      <c r="AL44" s="1"/>
      <c r="AM44" s="1"/>
    </row>
    <row r="45" spans="1:39" ht="14.75" customHeight="1" x14ac:dyDescent="0.45">
      <c r="A45" s="38"/>
      <c r="B45" s="31"/>
      <c r="C45" s="62"/>
      <c r="D45" s="31"/>
      <c r="E45" s="31"/>
      <c r="F45" s="31"/>
      <c r="G45" s="31"/>
      <c r="H45" s="149"/>
      <c r="I45" s="149"/>
      <c r="J45" s="31"/>
      <c r="K45" s="31"/>
      <c r="L45" s="31"/>
      <c r="M45" s="31"/>
      <c r="N45" s="31"/>
      <c r="O45" s="31"/>
      <c r="P45" s="31"/>
      <c r="Q45" s="31"/>
      <c r="R45" s="31"/>
      <c r="S45" s="31"/>
      <c r="T45" s="31"/>
      <c r="U45" s="31"/>
      <c r="V45" s="31"/>
      <c r="W45" s="41"/>
      <c r="X45" s="81"/>
      <c r="AE45" s="1"/>
      <c r="AF45" s="1"/>
      <c r="AG45" s="1"/>
      <c r="AH45" s="1"/>
      <c r="AI45" s="1"/>
      <c r="AJ45" s="1"/>
      <c r="AK45" s="1"/>
      <c r="AL45" s="1"/>
      <c r="AM45" s="1"/>
    </row>
    <row r="46" spans="1:39" ht="14.75" customHeight="1" x14ac:dyDescent="0.45">
      <c r="A46" s="38"/>
      <c r="B46" s="31"/>
      <c r="C46" s="62"/>
      <c r="D46" s="31"/>
      <c r="E46" s="31"/>
      <c r="F46" s="19"/>
      <c r="G46" s="65"/>
      <c r="H46" s="65"/>
      <c r="I46" s="65"/>
      <c r="J46" s="65"/>
      <c r="K46" s="65"/>
      <c r="L46" s="65"/>
      <c r="M46" s="65"/>
      <c r="N46" s="65"/>
      <c r="O46" s="65"/>
      <c r="P46" s="79"/>
      <c r="Q46" s="34" t="s">
        <v>37</v>
      </c>
      <c r="R46" s="79"/>
      <c r="S46" s="79"/>
      <c r="T46" s="79"/>
      <c r="U46" s="34"/>
      <c r="V46" s="35"/>
      <c r="W46" s="41"/>
      <c r="X46" s="81"/>
      <c r="AE46" s="1"/>
      <c r="AF46" s="1"/>
      <c r="AG46" s="1"/>
      <c r="AH46" s="1"/>
      <c r="AI46" s="1"/>
      <c r="AJ46" s="1"/>
      <c r="AK46" s="1"/>
      <c r="AL46" s="1"/>
      <c r="AM46" s="1"/>
    </row>
    <row r="47" spans="1:39" s="36" customFormat="1" ht="14.75" customHeight="1" x14ac:dyDescent="0.45">
      <c r="A47" s="39"/>
      <c r="C47" s="61"/>
      <c r="H47" s="43"/>
      <c r="I47" s="43"/>
      <c r="K47" s="46"/>
      <c r="L47" s="46"/>
      <c r="M47" s="46"/>
      <c r="N47" s="46"/>
      <c r="O47" s="46"/>
      <c r="P47" s="46"/>
      <c r="Q47" s="46"/>
      <c r="R47" s="46"/>
      <c r="S47" s="46"/>
      <c r="T47" s="46"/>
      <c r="U47" s="44"/>
      <c r="V47" s="45"/>
      <c r="W47" s="42"/>
      <c r="X47" s="83"/>
      <c r="Y47" s="84"/>
      <c r="Z47" s="84"/>
      <c r="AA47" s="80"/>
      <c r="AB47" s="80"/>
      <c r="AC47" s="80"/>
      <c r="AD47" s="80"/>
    </row>
    <row r="48" spans="1:39" ht="14.75" customHeight="1" x14ac:dyDescent="0.45">
      <c r="A48" s="38"/>
      <c r="B48" s="151" t="s">
        <v>35</v>
      </c>
      <c r="C48" s="155" t="s">
        <v>38</v>
      </c>
      <c r="D48" s="155"/>
      <c r="E48" s="135" t="s">
        <v>17</v>
      </c>
      <c r="F48" s="132" t="s">
        <v>26</v>
      </c>
      <c r="G48" s="133"/>
      <c r="H48" s="133"/>
      <c r="I48" s="133"/>
      <c r="J48" s="133"/>
      <c r="K48" s="133"/>
      <c r="L48" s="133"/>
      <c r="M48" s="133"/>
      <c r="N48" s="133"/>
      <c r="O48" s="133"/>
      <c r="P48" s="133"/>
      <c r="Q48" s="134"/>
      <c r="R48" s="13"/>
      <c r="S48" s="13"/>
      <c r="T48" s="13"/>
      <c r="U48" s="76"/>
      <c r="V48" s="33"/>
      <c r="W48" s="41"/>
      <c r="X48" s="19"/>
    </row>
    <row r="49" spans="1:24" ht="26.75" customHeight="1" x14ac:dyDescent="0.45">
      <c r="A49" s="38"/>
      <c r="B49" s="151"/>
      <c r="C49" s="155"/>
      <c r="D49" s="155"/>
      <c r="E49" s="136"/>
      <c r="F49" s="99">
        <v>44197</v>
      </c>
      <c r="G49" s="21">
        <v>44228</v>
      </c>
      <c r="H49" s="21">
        <v>44256</v>
      </c>
      <c r="I49" s="21">
        <v>44287</v>
      </c>
      <c r="J49" s="21">
        <v>44317</v>
      </c>
      <c r="K49" s="21">
        <v>44348</v>
      </c>
      <c r="L49" s="21">
        <v>44378</v>
      </c>
      <c r="M49" s="21">
        <v>44409</v>
      </c>
      <c r="N49" s="21">
        <v>44440</v>
      </c>
      <c r="O49" s="21">
        <v>44470</v>
      </c>
      <c r="P49" s="21">
        <v>44501</v>
      </c>
      <c r="Q49" s="21">
        <v>44531</v>
      </c>
      <c r="R49" s="79"/>
      <c r="S49" s="79"/>
      <c r="T49" s="79"/>
      <c r="U49" s="79"/>
      <c r="V49" s="79"/>
      <c r="W49" s="41"/>
      <c r="X49" s="19"/>
    </row>
    <row r="50" spans="1:24" ht="14.75" customHeight="1" x14ac:dyDescent="0.45">
      <c r="A50" s="38"/>
      <c r="B50" s="151"/>
      <c r="C50" s="22" t="s">
        <v>3</v>
      </c>
      <c r="D50" s="14">
        <f>F$24+($D$74*$S$19/12)</f>
        <v>103.66666666666667</v>
      </c>
      <c r="E50" s="98">
        <f t="shared" ref="E50:E61" si="17">E7*$D$76</f>
        <v>5</v>
      </c>
      <c r="F50" s="97">
        <f>$D50*(1-$D$75)</f>
        <v>93.300000000000011</v>
      </c>
      <c r="G50" s="14">
        <f>$D50*$D$75</f>
        <v>10.366666666666667</v>
      </c>
      <c r="H50" s="14"/>
      <c r="I50" s="14"/>
      <c r="J50" s="14"/>
      <c r="K50" s="14"/>
      <c r="L50" s="14"/>
      <c r="M50" s="14"/>
      <c r="N50" s="14"/>
      <c r="O50" s="14"/>
      <c r="P50" s="14"/>
      <c r="Q50" s="14"/>
      <c r="R50" s="79"/>
      <c r="S50" s="79"/>
      <c r="T50" s="79"/>
      <c r="U50" s="79"/>
      <c r="V50" s="79"/>
      <c r="W50" s="41"/>
      <c r="X50" s="19"/>
    </row>
    <row r="51" spans="1:24" ht="14.75" customHeight="1" x14ac:dyDescent="0.45">
      <c r="A51" s="38"/>
      <c r="B51" s="151"/>
      <c r="C51" s="22" t="s">
        <v>4</v>
      </c>
      <c r="D51" s="14">
        <f>G$24+($D$74*$S$19/12)</f>
        <v>118.66666666666667</v>
      </c>
      <c r="E51" s="98">
        <f t="shared" si="17"/>
        <v>5</v>
      </c>
      <c r="F51" s="89"/>
      <c r="G51" s="14">
        <f>$D51*(1-$D$75)</f>
        <v>106.80000000000001</v>
      </c>
      <c r="H51" s="14">
        <f>$D51*$D$75</f>
        <v>11.866666666666667</v>
      </c>
      <c r="I51" s="14"/>
      <c r="J51" s="14"/>
      <c r="K51" s="14"/>
      <c r="L51" s="14"/>
      <c r="M51" s="14"/>
      <c r="N51" s="14"/>
      <c r="O51" s="14"/>
      <c r="P51" s="14"/>
      <c r="Q51" s="14"/>
      <c r="R51" s="79"/>
      <c r="S51" s="79"/>
      <c r="T51" s="79"/>
      <c r="U51" s="79"/>
      <c r="V51" s="79"/>
      <c r="W51" s="41"/>
      <c r="X51" s="19"/>
    </row>
    <row r="52" spans="1:24" ht="14.75" customHeight="1" x14ac:dyDescent="0.45">
      <c r="A52" s="38"/>
      <c r="B52" s="151"/>
      <c r="C52" s="22" t="s">
        <v>5</v>
      </c>
      <c r="D52" s="14">
        <f>H$24+($D$74*$S$19/12)</f>
        <v>88.666666666666671</v>
      </c>
      <c r="E52" s="98">
        <f t="shared" si="17"/>
        <v>5</v>
      </c>
      <c r="F52" s="89"/>
      <c r="G52" s="26"/>
      <c r="H52" s="14">
        <f>$D52*(1-$D$75)</f>
        <v>79.800000000000011</v>
      </c>
      <c r="I52" s="14">
        <f>$D52*$D$75</f>
        <v>8.8666666666666671</v>
      </c>
      <c r="J52" s="14"/>
      <c r="K52" s="14"/>
      <c r="L52" s="14"/>
      <c r="M52" s="14"/>
      <c r="N52" s="14"/>
      <c r="O52" s="14"/>
      <c r="P52" s="14"/>
      <c r="Q52" s="14"/>
      <c r="R52" s="79"/>
      <c r="S52" s="79"/>
      <c r="T52" s="79"/>
      <c r="U52" s="79"/>
      <c r="V52" s="79"/>
      <c r="W52" s="41"/>
      <c r="X52" s="19"/>
    </row>
    <row r="53" spans="1:24" ht="14.75" customHeight="1" x14ac:dyDescent="0.45">
      <c r="A53" s="38"/>
      <c r="B53" s="151"/>
      <c r="C53" s="22" t="s">
        <v>6</v>
      </c>
      <c r="D53" s="14">
        <f>I$24+($D$74*$S$19/12)</f>
        <v>78.666666666666671</v>
      </c>
      <c r="E53" s="98">
        <f t="shared" si="17"/>
        <v>5</v>
      </c>
      <c r="F53" s="89"/>
      <c r="G53" s="26"/>
      <c r="H53" s="26"/>
      <c r="I53" s="14">
        <f>$D53*(1-$D$75)</f>
        <v>70.800000000000011</v>
      </c>
      <c r="J53" s="14">
        <f>$D53*$D$75</f>
        <v>7.8666666666666671</v>
      </c>
      <c r="K53" s="14"/>
      <c r="L53" s="14"/>
      <c r="M53" s="14"/>
      <c r="N53" s="14"/>
      <c r="O53" s="14"/>
      <c r="P53" s="14"/>
      <c r="Q53" s="14"/>
      <c r="R53" s="79"/>
      <c r="S53" s="79"/>
      <c r="T53" s="79"/>
      <c r="U53" s="79"/>
      <c r="V53" s="79"/>
      <c r="W53" s="41"/>
      <c r="X53" s="19"/>
    </row>
    <row r="54" spans="1:24" ht="14.75" customHeight="1" x14ac:dyDescent="0.45">
      <c r="A54" s="38"/>
      <c r="B54" s="151"/>
      <c r="C54" s="22" t="s">
        <v>7</v>
      </c>
      <c r="D54" s="14">
        <f>J$24+($D$74*$S$19/12)</f>
        <v>93.666666666666671</v>
      </c>
      <c r="E54" s="98">
        <f t="shared" si="17"/>
        <v>5</v>
      </c>
      <c r="F54" s="89"/>
      <c r="G54" s="26"/>
      <c r="H54" s="26"/>
      <c r="I54" s="26"/>
      <c r="J54" s="14">
        <f>$D54*(1-$D$75)</f>
        <v>84.300000000000011</v>
      </c>
      <c r="K54" s="14">
        <f>$D54*$D$75</f>
        <v>9.3666666666666671</v>
      </c>
      <c r="L54" s="14"/>
      <c r="M54" s="14"/>
      <c r="N54" s="14"/>
      <c r="O54" s="14"/>
      <c r="P54" s="14"/>
      <c r="Q54" s="14"/>
      <c r="R54" s="79"/>
      <c r="S54" s="79"/>
      <c r="T54" s="79"/>
      <c r="U54" s="79"/>
      <c r="V54" s="79"/>
      <c r="W54" s="41"/>
      <c r="X54" s="19"/>
    </row>
    <row r="55" spans="1:24" ht="14.75" customHeight="1" x14ac:dyDescent="0.45">
      <c r="A55" s="38"/>
      <c r="B55" s="151"/>
      <c r="C55" s="22" t="s">
        <v>8</v>
      </c>
      <c r="D55" s="14">
        <f>K$24+($D$74*$S$19/12)</f>
        <v>93.666666666666671</v>
      </c>
      <c r="E55" s="98">
        <f t="shared" si="17"/>
        <v>5</v>
      </c>
      <c r="F55" s="89"/>
      <c r="G55" s="26"/>
      <c r="H55" s="26"/>
      <c r="I55" s="26"/>
      <c r="J55" s="26"/>
      <c r="K55" s="14">
        <f>$D55*(1-$D$75)</f>
        <v>84.300000000000011</v>
      </c>
      <c r="L55" s="14">
        <f>$D55*$D$75</f>
        <v>9.3666666666666671</v>
      </c>
      <c r="M55" s="14"/>
      <c r="N55" s="14"/>
      <c r="O55" s="14"/>
      <c r="P55" s="14"/>
      <c r="Q55" s="14"/>
      <c r="R55" s="79"/>
      <c r="S55" s="79"/>
      <c r="T55" s="79"/>
      <c r="U55" s="79"/>
      <c r="V55" s="79"/>
      <c r="W55" s="41"/>
      <c r="X55" s="19"/>
    </row>
    <row r="56" spans="1:24" ht="14.75" customHeight="1" x14ac:dyDescent="0.45">
      <c r="A56" s="38"/>
      <c r="B56" s="151"/>
      <c r="C56" s="22" t="s">
        <v>9</v>
      </c>
      <c r="D56" s="14">
        <f>L$24+($D$74*$S$19/12)</f>
        <v>98.666666666666671</v>
      </c>
      <c r="E56" s="98">
        <f t="shared" si="17"/>
        <v>5</v>
      </c>
      <c r="F56" s="89"/>
      <c r="G56" s="26"/>
      <c r="H56" s="26"/>
      <c r="I56" s="26"/>
      <c r="J56" s="26"/>
      <c r="K56" s="26"/>
      <c r="L56" s="14">
        <f>$D56*(1-$D$75)</f>
        <v>88.800000000000011</v>
      </c>
      <c r="M56" s="14">
        <f>$D56*$D$75</f>
        <v>9.8666666666666671</v>
      </c>
      <c r="N56" s="14"/>
      <c r="O56" s="14"/>
      <c r="P56" s="14"/>
      <c r="Q56" s="14"/>
      <c r="R56" s="79"/>
      <c r="S56" s="79"/>
      <c r="T56" s="79"/>
      <c r="U56" s="79"/>
      <c r="V56" s="79"/>
      <c r="W56" s="41"/>
      <c r="X56" s="19"/>
    </row>
    <row r="57" spans="1:24" ht="14.75" customHeight="1" x14ac:dyDescent="0.45">
      <c r="A57" s="38"/>
      <c r="B57" s="151"/>
      <c r="C57" s="22" t="s">
        <v>10</v>
      </c>
      <c r="D57" s="14">
        <f>M$24+($D$74*$S$19/12)</f>
        <v>103.66666666666667</v>
      </c>
      <c r="E57" s="98">
        <f t="shared" si="17"/>
        <v>5</v>
      </c>
      <c r="F57" s="89"/>
      <c r="G57" s="26"/>
      <c r="H57" s="26"/>
      <c r="I57" s="26"/>
      <c r="J57" s="26"/>
      <c r="K57" s="26"/>
      <c r="L57" s="26"/>
      <c r="M57" s="14">
        <f>$D57*(1-$D$75)</f>
        <v>93.300000000000011</v>
      </c>
      <c r="N57" s="14">
        <f>$D57*$D$75</f>
        <v>10.366666666666667</v>
      </c>
      <c r="O57" s="14"/>
      <c r="P57" s="14"/>
      <c r="Q57" s="14"/>
      <c r="R57" s="79"/>
      <c r="S57" s="79"/>
      <c r="T57" s="79"/>
      <c r="U57" s="79"/>
      <c r="V57" s="79"/>
      <c r="W57" s="41"/>
      <c r="X57" s="19"/>
    </row>
    <row r="58" spans="1:24" ht="14.75" customHeight="1" x14ac:dyDescent="0.45">
      <c r="A58" s="38"/>
      <c r="B58" s="151"/>
      <c r="C58" s="22" t="s">
        <v>11</v>
      </c>
      <c r="D58" s="14">
        <f>N$24+($D$74*$S$19/12)</f>
        <v>113.66666666666667</v>
      </c>
      <c r="E58" s="98">
        <f t="shared" si="17"/>
        <v>5</v>
      </c>
      <c r="F58" s="89"/>
      <c r="G58" s="26"/>
      <c r="H58" s="26"/>
      <c r="I58" s="26"/>
      <c r="J58" s="26"/>
      <c r="K58" s="26"/>
      <c r="L58" s="26"/>
      <c r="M58" s="26"/>
      <c r="N58" s="14">
        <f>$D58*(1-$D$75)</f>
        <v>102.30000000000001</v>
      </c>
      <c r="O58" s="14">
        <f>$D58*$D$75</f>
        <v>11.366666666666667</v>
      </c>
      <c r="P58" s="14"/>
      <c r="Q58" s="14"/>
      <c r="R58" s="79"/>
      <c r="S58" s="79"/>
      <c r="T58" s="79"/>
      <c r="U58" s="79"/>
      <c r="V58" s="79"/>
      <c r="W58" s="41"/>
      <c r="X58" s="19"/>
    </row>
    <row r="59" spans="1:24" ht="14.75" customHeight="1" x14ac:dyDescent="0.45">
      <c r="A59" s="38"/>
      <c r="B59" s="151"/>
      <c r="C59" s="22" t="s">
        <v>12</v>
      </c>
      <c r="D59" s="14">
        <f>O$24+($D$74*$S$19/12)</f>
        <v>138.66666666666666</v>
      </c>
      <c r="E59" s="98">
        <f t="shared" si="17"/>
        <v>5</v>
      </c>
      <c r="F59" s="89"/>
      <c r="G59" s="26"/>
      <c r="H59" s="26"/>
      <c r="I59" s="26"/>
      <c r="J59" s="26"/>
      <c r="K59" s="26"/>
      <c r="L59" s="26"/>
      <c r="M59" s="26"/>
      <c r="N59" s="26"/>
      <c r="O59" s="14">
        <f>$D59*(1-$D$75)</f>
        <v>124.8</v>
      </c>
      <c r="P59" s="14">
        <f>$D59*$D$75</f>
        <v>13.866666666666667</v>
      </c>
      <c r="Q59" s="14"/>
      <c r="R59" s="79"/>
      <c r="S59" s="79"/>
      <c r="T59" s="79"/>
      <c r="U59" s="79"/>
      <c r="V59" s="79"/>
      <c r="W59" s="41"/>
      <c r="X59" s="19"/>
    </row>
    <row r="60" spans="1:24" ht="14.75" customHeight="1" x14ac:dyDescent="0.45">
      <c r="A60" s="38"/>
      <c r="B60" s="151"/>
      <c r="C60" s="22" t="s">
        <v>13</v>
      </c>
      <c r="D60" s="14">
        <f>P$24+($D$74*$S$19/12)</f>
        <v>138.66666666666666</v>
      </c>
      <c r="E60" s="98">
        <f t="shared" si="17"/>
        <v>5</v>
      </c>
      <c r="F60" s="89"/>
      <c r="G60" s="26"/>
      <c r="H60" s="26"/>
      <c r="I60" s="26"/>
      <c r="J60" s="26"/>
      <c r="K60" s="26"/>
      <c r="L60" s="26"/>
      <c r="M60" s="26"/>
      <c r="N60" s="26"/>
      <c r="O60" s="26"/>
      <c r="P60" s="14">
        <f>$D60*(1-$D$75)</f>
        <v>124.8</v>
      </c>
      <c r="Q60" s="14">
        <f>$D60*$D$75</f>
        <v>13.866666666666667</v>
      </c>
      <c r="R60" s="79"/>
      <c r="S60" s="79"/>
      <c r="T60" s="79"/>
      <c r="U60" s="79"/>
      <c r="V60" s="79"/>
      <c r="W60" s="41"/>
      <c r="X60" s="19"/>
    </row>
    <row r="61" spans="1:24" ht="14.75" customHeight="1" x14ac:dyDescent="0.45">
      <c r="A61" s="38"/>
      <c r="B61" s="151"/>
      <c r="C61" s="22" t="s">
        <v>14</v>
      </c>
      <c r="D61" s="14">
        <f>Q$24+($D$74*$S$19/12)</f>
        <v>108.66666666666667</v>
      </c>
      <c r="E61" s="98">
        <f t="shared" si="17"/>
        <v>5</v>
      </c>
      <c r="F61" s="89"/>
      <c r="G61" s="26"/>
      <c r="H61" s="26"/>
      <c r="I61" s="26"/>
      <c r="J61" s="26"/>
      <c r="K61" s="26"/>
      <c r="L61" s="26"/>
      <c r="M61" s="26"/>
      <c r="N61" s="26"/>
      <c r="O61" s="26"/>
      <c r="P61" s="26"/>
      <c r="Q61" s="14">
        <f>$D61*(1-$D$75)</f>
        <v>97.800000000000011</v>
      </c>
      <c r="R61" s="79"/>
      <c r="S61" s="79"/>
      <c r="T61" s="79"/>
      <c r="U61" s="79"/>
      <c r="V61" s="79"/>
      <c r="W61" s="41"/>
      <c r="X61" s="19"/>
    </row>
    <row r="62" spans="1:24" ht="14.75" customHeight="1" x14ac:dyDescent="0.45">
      <c r="A62" s="38"/>
      <c r="B62" s="151"/>
      <c r="C62" s="9" t="s">
        <v>2</v>
      </c>
      <c r="D62" s="9">
        <f>SUM(D50:D61)</f>
        <v>1279</v>
      </c>
      <c r="E62" s="94">
        <f>SUM(E50:E61)</f>
        <v>60</v>
      </c>
      <c r="F62" s="90">
        <f t="shared" ref="F62" si="18">SUM(F50:F61)</f>
        <v>93.300000000000011</v>
      </c>
      <c r="G62" s="9">
        <f t="shared" ref="G62" si="19">SUM(G50:G61)</f>
        <v>117.16666666666669</v>
      </c>
      <c r="H62" s="9">
        <f t="shared" ref="H62" si="20">SUM(H50:H61)</f>
        <v>91.666666666666686</v>
      </c>
      <c r="I62" s="9">
        <f t="shared" ref="I62" si="21">SUM(I50:I61)</f>
        <v>79.666666666666686</v>
      </c>
      <c r="J62" s="9">
        <f t="shared" ref="J62" si="22">SUM(J50:J61)</f>
        <v>92.166666666666686</v>
      </c>
      <c r="K62" s="9">
        <f t="shared" ref="K62" si="23">SUM(K50:K61)</f>
        <v>93.666666666666686</v>
      </c>
      <c r="L62" s="9">
        <f t="shared" ref="L62" si="24">SUM(L50:L61)</f>
        <v>98.166666666666686</v>
      </c>
      <c r="M62" s="9">
        <f>SUM(M50:M61)</f>
        <v>103.16666666666669</v>
      </c>
      <c r="N62" s="9">
        <f t="shared" ref="N62" si="25">SUM(N50:N61)</f>
        <v>112.66666666666669</v>
      </c>
      <c r="O62" s="9">
        <f t="shared" ref="O62" si="26">SUM(O50:O61)</f>
        <v>136.16666666666666</v>
      </c>
      <c r="P62" s="9">
        <f t="shared" ref="P62" si="27">SUM(P50:P61)</f>
        <v>138.66666666666666</v>
      </c>
      <c r="Q62" s="9">
        <f t="shared" ref="Q62" si="28">SUM(Q50:Q61)</f>
        <v>111.66666666666669</v>
      </c>
      <c r="R62" s="79"/>
      <c r="S62" s="79"/>
      <c r="T62" s="79"/>
      <c r="U62" s="79"/>
      <c r="V62" s="79"/>
      <c r="W62" s="41"/>
      <c r="X62" s="19"/>
    </row>
    <row r="63" spans="1:24" ht="14.75" customHeight="1" x14ac:dyDescent="0.45">
      <c r="A63" s="38"/>
      <c r="B63" s="156"/>
      <c r="C63" s="156"/>
      <c r="D63" s="156"/>
      <c r="E63" s="156"/>
      <c r="F63" s="156"/>
      <c r="G63" s="156"/>
      <c r="H63" s="156"/>
      <c r="I63" s="156"/>
      <c r="J63" s="156"/>
      <c r="K63" s="156"/>
      <c r="L63" s="156"/>
      <c r="M63" s="156"/>
      <c r="N63" s="156"/>
      <c r="O63" s="156"/>
      <c r="P63" s="156"/>
      <c r="Q63" s="156"/>
      <c r="R63" s="156"/>
      <c r="S63" s="156"/>
      <c r="T63" s="156"/>
      <c r="U63" s="156"/>
      <c r="V63" s="156"/>
      <c r="W63" s="41"/>
      <c r="X63" s="19"/>
    </row>
    <row r="64" spans="1:24" ht="14.75" customHeight="1" x14ac:dyDescent="0.45">
      <c r="A64" s="38"/>
      <c r="B64" s="126" t="s">
        <v>46</v>
      </c>
      <c r="C64" s="137" t="s">
        <v>84</v>
      </c>
      <c r="D64" s="138"/>
      <c r="E64" s="139"/>
      <c r="F64" s="21">
        <v>43831</v>
      </c>
      <c r="G64" s="21">
        <v>43862</v>
      </c>
      <c r="H64" s="21">
        <v>43891</v>
      </c>
      <c r="I64" s="21">
        <v>43922</v>
      </c>
      <c r="J64" s="21">
        <v>43952</v>
      </c>
      <c r="K64" s="21">
        <v>43983</v>
      </c>
      <c r="L64" s="21">
        <v>44013</v>
      </c>
      <c r="M64" s="21">
        <v>44044</v>
      </c>
      <c r="N64" s="21">
        <v>44075</v>
      </c>
      <c r="O64" s="21">
        <v>44105</v>
      </c>
      <c r="P64" s="21">
        <v>44136</v>
      </c>
      <c r="Q64" s="21">
        <v>44166</v>
      </c>
      <c r="R64" s="79"/>
      <c r="S64" s="79"/>
      <c r="T64" s="79"/>
      <c r="U64" s="79"/>
      <c r="V64" s="79"/>
      <c r="W64" s="41"/>
      <c r="X64" s="19"/>
    </row>
    <row r="65" spans="1:24" ht="14.75" customHeight="1" x14ac:dyDescent="0.45">
      <c r="A65" s="38"/>
      <c r="B65" s="127"/>
      <c r="C65" s="137" t="s">
        <v>54</v>
      </c>
      <c r="D65" s="138"/>
      <c r="E65" s="139"/>
      <c r="F65" s="24">
        <f t="shared" ref="F65:Q65" si="29">F62</f>
        <v>93.300000000000011</v>
      </c>
      <c r="G65" s="24">
        <f t="shared" si="29"/>
        <v>117.16666666666669</v>
      </c>
      <c r="H65" s="24">
        <f t="shared" si="29"/>
        <v>91.666666666666686</v>
      </c>
      <c r="I65" s="24">
        <f t="shared" si="29"/>
        <v>79.666666666666686</v>
      </c>
      <c r="J65" s="24">
        <f t="shared" si="29"/>
        <v>92.166666666666686</v>
      </c>
      <c r="K65" s="24">
        <f t="shared" si="29"/>
        <v>93.666666666666686</v>
      </c>
      <c r="L65" s="24">
        <f t="shared" si="29"/>
        <v>98.166666666666686</v>
      </c>
      <c r="M65" s="24">
        <f t="shared" si="29"/>
        <v>103.16666666666669</v>
      </c>
      <c r="N65" s="24">
        <f t="shared" si="29"/>
        <v>112.66666666666669</v>
      </c>
      <c r="O65" s="24">
        <f t="shared" si="29"/>
        <v>136.16666666666666</v>
      </c>
      <c r="P65" s="24">
        <f t="shared" si="29"/>
        <v>138.66666666666666</v>
      </c>
      <c r="Q65" s="24">
        <f t="shared" si="29"/>
        <v>111.66666666666669</v>
      </c>
      <c r="R65" s="79"/>
      <c r="S65" s="79"/>
      <c r="T65" s="79"/>
      <c r="U65" s="79"/>
      <c r="V65" s="79"/>
      <c r="W65" s="41"/>
      <c r="X65" s="19"/>
    </row>
    <row r="66" spans="1:24" ht="14.75" customHeight="1" x14ac:dyDescent="0.45">
      <c r="A66" s="38"/>
      <c r="B66" s="127"/>
      <c r="C66" s="137" t="s">
        <v>55</v>
      </c>
      <c r="D66" s="138"/>
      <c r="E66" s="139"/>
      <c r="F66" s="24">
        <f>$E50</f>
        <v>5</v>
      </c>
      <c r="G66" s="24">
        <f>$E51</f>
        <v>5</v>
      </c>
      <c r="H66" s="24">
        <f>$E52</f>
        <v>5</v>
      </c>
      <c r="I66" s="24">
        <f>$E53</f>
        <v>5</v>
      </c>
      <c r="J66" s="24">
        <f>$E54</f>
        <v>5</v>
      </c>
      <c r="K66" s="24">
        <f>$E55</f>
        <v>5</v>
      </c>
      <c r="L66" s="24">
        <f>$E56</f>
        <v>5</v>
      </c>
      <c r="M66" s="24">
        <f>$E57</f>
        <v>5</v>
      </c>
      <c r="N66" s="24">
        <f>$E58</f>
        <v>5</v>
      </c>
      <c r="O66" s="24">
        <f>$E59</f>
        <v>5</v>
      </c>
      <c r="P66" s="24">
        <f>$E60</f>
        <v>5</v>
      </c>
      <c r="Q66" s="24">
        <f>$E61</f>
        <v>5</v>
      </c>
      <c r="R66" s="79"/>
      <c r="S66" s="79"/>
      <c r="T66" s="79"/>
      <c r="U66" s="79"/>
      <c r="V66" s="79"/>
      <c r="W66" s="41"/>
      <c r="X66" s="19"/>
    </row>
    <row r="67" spans="1:24" ht="14.75" customHeight="1" x14ac:dyDescent="0.45">
      <c r="A67" s="38"/>
      <c r="B67" s="127"/>
      <c r="C67" s="137" t="s">
        <v>56</v>
      </c>
      <c r="D67" s="138"/>
      <c r="E67" s="139"/>
      <c r="F67" s="24">
        <f>F65+F66</f>
        <v>98.300000000000011</v>
      </c>
      <c r="G67" s="24">
        <f t="shared" ref="G67:Q67" si="30">G65</f>
        <v>117.16666666666669</v>
      </c>
      <c r="H67" s="24">
        <f t="shared" si="30"/>
        <v>91.666666666666686</v>
      </c>
      <c r="I67" s="24">
        <f t="shared" si="30"/>
        <v>79.666666666666686</v>
      </c>
      <c r="J67" s="24">
        <f t="shared" si="30"/>
        <v>92.166666666666686</v>
      </c>
      <c r="K67" s="24">
        <f t="shared" si="30"/>
        <v>93.666666666666686</v>
      </c>
      <c r="L67" s="24">
        <f t="shared" si="30"/>
        <v>98.166666666666686</v>
      </c>
      <c r="M67" s="24">
        <f t="shared" si="30"/>
        <v>103.16666666666669</v>
      </c>
      <c r="N67" s="24">
        <f t="shared" si="30"/>
        <v>112.66666666666669</v>
      </c>
      <c r="O67" s="24">
        <f t="shared" si="30"/>
        <v>136.16666666666666</v>
      </c>
      <c r="P67" s="24">
        <f t="shared" si="30"/>
        <v>138.66666666666666</v>
      </c>
      <c r="Q67" s="24">
        <f t="shared" si="30"/>
        <v>111.66666666666669</v>
      </c>
      <c r="R67" s="79"/>
      <c r="S67" s="79"/>
      <c r="T67" s="79"/>
      <c r="U67" s="79"/>
      <c r="V67" s="79"/>
      <c r="W67" s="41"/>
      <c r="X67" s="19"/>
    </row>
    <row r="68" spans="1:24" ht="28.5" customHeight="1" x14ac:dyDescent="0.45">
      <c r="A68" s="38"/>
      <c r="B68" s="127"/>
      <c r="C68" s="140" t="s">
        <v>53</v>
      </c>
      <c r="D68" s="141"/>
      <c r="E68" s="142"/>
      <c r="F68" s="24">
        <f t="shared" ref="F68:Q68" si="31">F65+F66*$D$31</f>
        <v>105.80000000000001</v>
      </c>
      <c r="G68" s="24">
        <f t="shared" si="31"/>
        <v>129.66666666666669</v>
      </c>
      <c r="H68" s="24">
        <f t="shared" si="31"/>
        <v>104.16666666666669</v>
      </c>
      <c r="I68" s="24">
        <f t="shared" si="31"/>
        <v>92.166666666666686</v>
      </c>
      <c r="J68" s="24">
        <f t="shared" si="31"/>
        <v>104.66666666666669</v>
      </c>
      <c r="K68" s="24">
        <f t="shared" si="31"/>
        <v>106.16666666666669</v>
      </c>
      <c r="L68" s="24">
        <f t="shared" si="31"/>
        <v>110.66666666666669</v>
      </c>
      <c r="M68" s="24">
        <f t="shared" si="31"/>
        <v>115.66666666666669</v>
      </c>
      <c r="N68" s="24">
        <f t="shared" si="31"/>
        <v>125.16666666666669</v>
      </c>
      <c r="O68" s="24">
        <f t="shared" si="31"/>
        <v>148.66666666666666</v>
      </c>
      <c r="P68" s="24">
        <f t="shared" si="31"/>
        <v>151.16666666666666</v>
      </c>
      <c r="Q68" s="24">
        <f t="shared" si="31"/>
        <v>124.16666666666669</v>
      </c>
      <c r="R68" s="79"/>
      <c r="S68" s="79"/>
      <c r="T68" s="79"/>
      <c r="U68" s="79"/>
      <c r="V68" s="79"/>
      <c r="W68" s="41"/>
      <c r="X68" s="19"/>
    </row>
    <row r="69" spans="1:24" ht="28.5" customHeight="1" x14ac:dyDescent="0.45">
      <c r="A69" s="38"/>
      <c r="B69" s="127"/>
      <c r="C69" s="143" t="s">
        <v>58</v>
      </c>
      <c r="D69" s="144"/>
      <c r="E69" s="145"/>
      <c r="F69" s="28">
        <v>125</v>
      </c>
      <c r="G69" s="28">
        <v>125</v>
      </c>
      <c r="H69" s="28">
        <v>125</v>
      </c>
      <c r="I69" s="28">
        <v>125</v>
      </c>
      <c r="J69" s="28">
        <v>125</v>
      </c>
      <c r="K69" s="28">
        <v>125</v>
      </c>
      <c r="L69" s="28">
        <v>125</v>
      </c>
      <c r="M69" s="28">
        <v>125</v>
      </c>
      <c r="N69" s="28">
        <v>125</v>
      </c>
      <c r="O69" s="28">
        <v>125</v>
      </c>
      <c r="P69" s="28">
        <v>125</v>
      </c>
      <c r="Q69" s="28">
        <v>125</v>
      </c>
      <c r="R69" s="79"/>
      <c r="S69" s="79"/>
      <c r="T69" s="79"/>
      <c r="U69" s="79"/>
      <c r="V69" s="79"/>
      <c r="W69" s="41"/>
      <c r="X69" s="19"/>
    </row>
    <row r="70" spans="1:24" ht="14.75" customHeight="1" x14ac:dyDescent="0.45">
      <c r="A70" s="38"/>
      <c r="B70" s="128"/>
      <c r="C70" s="129" t="s">
        <v>18</v>
      </c>
      <c r="D70" s="130"/>
      <c r="E70" s="131"/>
      <c r="F70" s="7">
        <f>(F68-F69)/F69</f>
        <v>-0.1535999999999999</v>
      </c>
      <c r="G70" s="7">
        <f t="shared" ref="G70" si="32">(G68-G69)/G69</f>
        <v>3.7333333333333482E-2</v>
      </c>
      <c r="H70" s="7">
        <f t="shared" ref="H70" si="33">(H68-H69)/H69</f>
        <v>-0.16666666666666652</v>
      </c>
      <c r="I70" s="7">
        <f t="shared" ref="I70" si="34">(I68-I69)/I69</f>
        <v>-0.26266666666666649</v>
      </c>
      <c r="J70" s="7">
        <f t="shared" ref="J70" si="35">(J68-J69)/J69</f>
        <v>-0.16266666666666652</v>
      </c>
      <c r="K70" s="7">
        <f t="shared" ref="K70" si="36">(K68-K69)/K69</f>
        <v>-0.1506666666666665</v>
      </c>
      <c r="L70" s="7">
        <f t="shared" ref="L70" si="37">(L68-L69)/L69</f>
        <v>-0.11466666666666651</v>
      </c>
      <c r="M70" s="7">
        <f t="shared" ref="M70" si="38">(M68-M69)/M69</f>
        <v>-7.466666666666652E-2</v>
      </c>
      <c r="N70" s="7">
        <f t="shared" ref="N70" si="39">(N68-N69)/N69</f>
        <v>1.3333333333334849E-3</v>
      </c>
      <c r="O70" s="7">
        <f t="shared" ref="O70" si="40">(O68-O69)/O69</f>
        <v>0.18933333333333327</v>
      </c>
      <c r="P70" s="7">
        <f t="shared" ref="P70" si="41">(P68-P69)/P69</f>
        <v>0.20933333333333326</v>
      </c>
      <c r="Q70" s="7">
        <f t="shared" ref="Q70" si="42">(Q68-Q69)/Q69</f>
        <v>-6.6666666666665153E-3</v>
      </c>
      <c r="R70" s="79"/>
      <c r="S70" s="79"/>
      <c r="T70" s="79"/>
      <c r="U70" s="79"/>
      <c r="V70" s="79"/>
      <c r="W70" s="41"/>
      <c r="X70" s="19"/>
    </row>
    <row r="71" spans="1:24" ht="14.75" customHeight="1" x14ac:dyDescent="0.45">
      <c r="A71" s="38"/>
      <c r="B71" s="31"/>
      <c r="C71" s="62"/>
      <c r="D71" s="31"/>
      <c r="E71" s="31"/>
      <c r="F71" s="85">
        <f>ROUND(F66*$D$77,0)</f>
        <v>10</v>
      </c>
      <c r="G71" s="85">
        <f t="shared" ref="G71:Q71" si="43">ROUND(G66*$D$77,0)</f>
        <v>10</v>
      </c>
      <c r="H71" s="85">
        <f t="shared" si="43"/>
        <v>10</v>
      </c>
      <c r="I71" s="85">
        <f t="shared" si="43"/>
        <v>10</v>
      </c>
      <c r="J71" s="85">
        <f t="shared" si="43"/>
        <v>10</v>
      </c>
      <c r="K71" s="85">
        <f t="shared" si="43"/>
        <v>10</v>
      </c>
      <c r="L71" s="85">
        <f t="shared" si="43"/>
        <v>10</v>
      </c>
      <c r="M71" s="85">
        <f t="shared" si="43"/>
        <v>10</v>
      </c>
      <c r="N71" s="85">
        <f t="shared" si="43"/>
        <v>10</v>
      </c>
      <c r="O71" s="85">
        <f t="shared" si="43"/>
        <v>10</v>
      </c>
      <c r="P71" s="85">
        <f t="shared" si="43"/>
        <v>10</v>
      </c>
      <c r="Q71" s="85">
        <f t="shared" si="43"/>
        <v>10</v>
      </c>
      <c r="R71" s="31"/>
      <c r="S71" s="31"/>
      <c r="T71" s="31"/>
      <c r="U71" s="31"/>
      <c r="V71" s="31"/>
      <c r="W71" s="41"/>
      <c r="X71" s="19"/>
    </row>
    <row r="72" spans="1:24" ht="14.75" customHeight="1" x14ac:dyDescent="0.45">
      <c r="A72" s="38"/>
      <c r="B72" s="146" t="s">
        <v>27</v>
      </c>
      <c r="C72" s="147"/>
      <c r="D72" s="147"/>
      <c r="E72" s="31"/>
      <c r="F72" s="31"/>
      <c r="G72" s="31"/>
      <c r="H72" s="32"/>
      <c r="I72" s="33"/>
      <c r="J72" s="31"/>
      <c r="K72" s="31"/>
      <c r="L72" s="31"/>
      <c r="M72" s="31"/>
      <c r="N72" s="31"/>
      <c r="O72" s="31"/>
      <c r="P72" s="31"/>
      <c r="Q72" s="31"/>
      <c r="R72" s="31"/>
      <c r="S72" s="31"/>
      <c r="T72" s="31"/>
      <c r="U72" s="31"/>
      <c r="V72" s="31"/>
      <c r="W72" s="41"/>
      <c r="X72" s="19"/>
    </row>
    <row r="73" spans="1:24" ht="14.75" customHeight="1" x14ac:dyDescent="0.45">
      <c r="A73" s="38"/>
      <c r="B73" s="153">
        <v>2021</v>
      </c>
      <c r="C73" s="154"/>
      <c r="D73" s="154"/>
      <c r="E73" s="31"/>
      <c r="F73" s="31"/>
      <c r="G73" s="31"/>
      <c r="H73" s="149"/>
      <c r="I73" s="149"/>
      <c r="J73" s="31"/>
      <c r="K73" s="31"/>
      <c r="L73" s="31"/>
      <c r="M73" s="31"/>
      <c r="N73" s="31"/>
      <c r="O73" s="31"/>
      <c r="P73" s="31"/>
      <c r="Q73" s="31"/>
      <c r="R73" s="31"/>
      <c r="S73" s="31"/>
      <c r="T73" s="31"/>
      <c r="U73" s="31"/>
      <c r="V73" s="31"/>
      <c r="W73" s="41"/>
      <c r="X73" s="19"/>
    </row>
    <row r="74" spans="1:24" ht="14.75" customHeight="1" x14ac:dyDescent="0.45">
      <c r="A74" s="38"/>
      <c r="B74" s="157" t="s">
        <v>36</v>
      </c>
      <c r="C74" s="158"/>
      <c r="D74" s="73">
        <v>0.8</v>
      </c>
      <c r="E74" s="31"/>
      <c r="F74" s="31"/>
      <c r="G74" s="31"/>
      <c r="H74" s="149"/>
      <c r="I74" s="149"/>
      <c r="J74" s="31"/>
      <c r="K74" s="31"/>
      <c r="L74" s="31"/>
      <c r="M74" s="31"/>
      <c r="N74" s="31"/>
      <c r="O74" s="31"/>
      <c r="P74" s="31"/>
      <c r="Q74" s="31"/>
      <c r="R74" s="31"/>
      <c r="S74" s="31"/>
      <c r="T74" s="31"/>
      <c r="U74" s="31"/>
      <c r="V74" s="31"/>
      <c r="W74" s="41"/>
      <c r="X74" s="19"/>
    </row>
    <row r="75" spans="1:24" ht="29.75" customHeight="1" x14ac:dyDescent="0.45">
      <c r="A75" s="38"/>
      <c r="B75" s="159" t="s">
        <v>41</v>
      </c>
      <c r="C75" s="160"/>
      <c r="D75" s="73">
        <v>0.1</v>
      </c>
      <c r="E75" s="31"/>
      <c r="F75" s="31"/>
      <c r="G75" s="31"/>
      <c r="H75" s="149"/>
      <c r="I75" s="149"/>
      <c r="J75" s="31"/>
      <c r="K75" s="31"/>
      <c r="L75" s="31"/>
      <c r="M75" s="31"/>
      <c r="N75" s="31"/>
      <c r="O75" s="31"/>
      <c r="P75" s="31"/>
      <c r="Q75" s="31"/>
      <c r="R75" s="31"/>
      <c r="S75" s="31"/>
      <c r="T75" s="31"/>
      <c r="U75" s="31"/>
      <c r="V75" s="31"/>
      <c r="W75" s="41"/>
      <c r="X75" s="19"/>
    </row>
    <row r="76" spans="1:24" ht="29.75" customHeight="1" x14ac:dyDescent="0.45">
      <c r="A76" s="38"/>
      <c r="B76" s="161" t="s">
        <v>60</v>
      </c>
      <c r="C76" s="162"/>
      <c r="D76" s="73">
        <v>0.5</v>
      </c>
      <c r="E76" s="31"/>
      <c r="F76" s="31"/>
      <c r="G76" s="31"/>
      <c r="H76" s="149"/>
      <c r="I76" s="149"/>
      <c r="J76" s="31"/>
      <c r="K76" s="31"/>
      <c r="L76" s="31"/>
      <c r="M76" s="31"/>
      <c r="N76" s="31"/>
      <c r="O76" s="31"/>
      <c r="P76" s="31"/>
      <c r="Q76" s="31"/>
      <c r="R76" s="31"/>
      <c r="S76" s="31"/>
      <c r="T76" s="31"/>
      <c r="U76" s="31"/>
      <c r="V76" s="31"/>
      <c r="W76" s="41"/>
      <c r="X76" s="19"/>
    </row>
    <row r="77" spans="1:24" ht="14.75" customHeight="1" x14ac:dyDescent="0.45">
      <c r="A77" s="38"/>
      <c r="B77" s="161" t="s">
        <v>34</v>
      </c>
      <c r="C77" s="162"/>
      <c r="D77" s="77">
        <v>2</v>
      </c>
      <c r="E77" s="31"/>
      <c r="F77" s="31"/>
      <c r="G77" s="31"/>
      <c r="H77" s="149"/>
      <c r="I77" s="149"/>
      <c r="J77" s="31"/>
      <c r="K77" s="31"/>
      <c r="L77" s="31"/>
      <c r="M77" s="31"/>
      <c r="N77" s="31"/>
      <c r="O77" s="31"/>
      <c r="P77" s="31"/>
      <c r="Q77" s="31"/>
      <c r="R77" s="31"/>
      <c r="S77" s="31"/>
      <c r="T77" s="31"/>
      <c r="U77" s="31"/>
      <c r="V77" s="31"/>
      <c r="W77" s="41"/>
      <c r="X77" s="19"/>
    </row>
    <row r="78" spans="1:24" ht="14.75" customHeight="1" x14ac:dyDescent="0.45">
      <c r="A78" s="38"/>
      <c r="B78" s="31"/>
      <c r="C78" s="62"/>
      <c r="D78" s="31"/>
      <c r="E78" s="31"/>
      <c r="F78" s="31"/>
      <c r="G78" s="31"/>
      <c r="H78" s="149"/>
      <c r="I78" s="149"/>
      <c r="J78" s="31"/>
      <c r="K78" s="31"/>
      <c r="L78" s="31"/>
      <c r="M78" s="31"/>
      <c r="N78" s="31"/>
      <c r="O78" s="31"/>
      <c r="P78" s="31"/>
      <c r="Q78" s="31"/>
      <c r="R78" s="31"/>
      <c r="S78" s="31"/>
      <c r="T78" s="31"/>
      <c r="U78" s="31"/>
      <c r="V78" s="31"/>
      <c r="W78" s="41"/>
      <c r="X78" s="19"/>
    </row>
    <row r="79" spans="1:24" ht="14.75" customHeight="1" x14ac:dyDescent="0.45">
      <c r="A79" s="38"/>
      <c r="B79" s="31"/>
      <c r="C79" s="62"/>
      <c r="D79" s="31"/>
      <c r="E79" s="31"/>
      <c r="F79" s="31"/>
      <c r="G79" s="31"/>
      <c r="H79" s="149"/>
      <c r="I79" s="149"/>
      <c r="J79" s="31"/>
      <c r="K79" s="31"/>
      <c r="L79" s="31"/>
      <c r="M79" s="31"/>
      <c r="N79" s="31"/>
      <c r="O79" s="31"/>
      <c r="P79" s="31"/>
      <c r="Q79" s="31"/>
      <c r="R79" s="31"/>
      <c r="S79" s="31"/>
      <c r="T79" s="31"/>
      <c r="U79" s="31"/>
      <c r="V79" s="31"/>
      <c r="W79" s="41"/>
      <c r="X79" s="19"/>
    </row>
    <row r="80" spans="1:24" ht="14.75" customHeight="1" x14ac:dyDescent="0.45">
      <c r="A80" s="38"/>
      <c r="B80" s="31"/>
      <c r="C80" s="62"/>
      <c r="D80" s="31"/>
      <c r="E80" s="31"/>
      <c r="F80" s="31"/>
      <c r="G80" s="31"/>
      <c r="H80" s="149"/>
      <c r="I80" s="149"/>
      <c r="J80" s="31"/>
      <c r="K80" s="31"/>
      <c r="L80" s="31"/>
      <c r="M80" s="31"/>
      <c r="N80" s="31"/>
      <c r="O80" s="31"/>
      <c r="P80" s="31"/>
      <c r="Q80" s="31"/>
      <c r="R80" s="31"/>
      <c r="S80" s="31"/>
      <c r="T80" s="31"/>
      <c r="U80" s="31"/>
      <c r="V80" s="31"/>
      <c r="W80" s="41"/>
      <c r="X80" s="19"/>
    </row>
    <row r="81" spans="1:39" ht="14.75" customHeight="1" x14ac:dyDescent="0.45">
      <c r="A81" s="38"/>
      <c r="B81" s="31"/>
      <c r="C81" s="62"/>
      <c r="D81" s="31"/>
      <c r="E81" s="31"/>
      <c r="F81" s="31"/>
      <c r="G81" s="31"/>
      <c r="H81" s="149"/>
      <c r="I81" s="149"/>
      <c r="J81" s="31"/>
      <c r="K81" s="31"/>
      <c r="L81" s="31"/>
      <c r="M81" s="31"/>
      <c r="N81" s="31"/>
      <c r="O81" s="31"/>
      <c r="P81" s="31"/>
      <c r="Q81" s="31"/>
      <c r="R81" s="31"/>
      <c r="S81" s="31"/>
      <c r="T81" s="31"/>
      <c r="U81" s="31"/>
      <c r="V81" s="31"/>
      <c r="W81" s="41"/>
      <c r="X81" s="19"/>
    </row>
    <row r="82" spans="1:39" ht="14.75" customHeight="1" x14ac:dyDescent="0.45">
      <c r="A82" s="38"/>
      <c r="B82" s="31"/>
      <c r="C82" s="62"/>
      <c r="D82" s="31"/>
      <c r="E82" s="31"/>
      <c r="F82" s="31"/>
      <c r="G82" s="31"/>
      <c r="H82" s="149"/>
      <c r="I82" s="149"/>
      <c r="J82" s="31"/>
      <c r="K82" s="31"/>
      <c r="L82" s="31"/>
      <c r="M82" s="31"/>
      <c r="N82" s="31"/>
      <c r="O82" s="31"/>
      <c r="P82" s="31"/>
      <c r="Q82" s="31"/>
      <c r="R82" s="31"/>
      <c r="S82" s="31"/>
      <c r="T82" s="31"/>
      <c r="U82" s="31"/>
      <c r="V82" s="31"/>
      <c r="W82" s="41"/>
      <c r="X82" s="19"/>
    </row>
    <row r="83" spans="1:39" ht="14.75" customHeight="1" x14ac:dyDescent="0.45">
      <c r="A83" s="38"/>
      <c r="B83" s="31"/>
      <c r="C83" s="62"/>
      <c r="D83" s="31"/>
      <c r="E83" s="31"/>
      <c r="F83" s="31"/>
      <c r="G83" s="31"/>
      <c r="H83" s="149"/>
      <c r="I83" s="149"/>
      <c r="J83" s="31"/>
      <c r="K83" s="31"/>
      <c r="L83" s="31"/>
      <c r="M83" s="31"/>
      <c r="N83" s="31"/>
      <c r="O83" s="31"/>
      <c r="P83" s="31"/>
      <c r="Q83" s="31"/>
      <c r="R83" s="31"/>
      <c r="S83" s="31"/>
      <c r="T83" s="31"/>
      <c r="U83" s="31"/>
      <c r="V83" s="31"/>
      <c r="W83" s="41"/>
      <c r="X83" s="19"/>
    </row>
    <row r="84" spans="1:39" ht="14.75" customHeight="1" x14ac:dyDescent="0.45">
      <c r="A84" s="38"/>
      <c r="B84" s="31"/>
      <c r="C84" s="62"/>
      <c r="D84" s="31"/>
      <c r="E84" s="31"/>
      <c r="F84" s="31"/>
      <c r="G84" s="31"/>
      <c r="H84" s="149"/>
      <c r="I84" s="149"/>
      <c r="J84" s="31"/>
      <c r="K84" s="31"/>
      <c r="L84" s="31"/>
      <c r="M84" s="31"/>
      <c r="N84" s="31"/>
      <c r="O84" s="31"/>
      <c r="P84" s="31"/>
      <c r="Q84" s="31"/>
      <c r="R84" s="31"/>
      <c r="S84" s="31"/>
      <c r="T84" s="31"/>
      <c r="U84" s="31"/>
      <c r="V84" s="31"/>
      <c r="W84" s="41"/>
      <c r="X84" s="19"/>
    </row>
    <row r="85" spans="1:39" ht="14.75" customHeight="1" x14ac:dyDescent="0.45">
      <c r="A85" s="38"/>
      <c r="B85" s="31"/>
      <c r="C85" s="62"/>
      <c r="D85" s="31"/>
      <c r="E85" s="31"/>
      <c r="F85" s="31"/>
      <c r="G85" s="31"/>
      <c r="H85" s="149"/>
      <c r="I85" s="149"/>
      <c r="J85" s="31"/>
      <c r="K85" s="31"/>
      <c r="L85" s="31"/>
      <c r="M85" s="31"/>
      <c r="N85" s="31"/>
      <c r="O85" s="31"/>
      <c r="P85" s="31"/>
      <c r="Q85" s="31"/>
      <c r="R85" s="31"/>
      <c r="S85" s="31"/>
      <c r="T85" s="31"/>
      <c r="U85" s="31"/>
      <c r="V85" s="31"/>
      <c r="W85" s="41"/>
      <c r="X85" s="19"/>
    </row>
    <row r="86" spans="1:39" ht="14.75" customHeight="1" x14ac:dyDescent="0.45">
      <c r="A86" s="38"/>
      <c r="B86" s="31"/>
      <c r="C86" s="62"/>
      <c r="D86" s="31"/>
      <c r="E86" s="31"/>
      <c r="F86" s="31"/>
      <c r="G86" s="31"/>
      <c r="H86" s="149"/>
      <c r="I86" s="149"/>
      <c r="J86" s="31"/>
      <c r="K86" s="31"/>
      <c r="L86" s="31"/>
      <c r="M86" s="31"/>
      <c r="N86" s="31"/>
      <c r="O86" s="31"/>
      <c r="P86" s="31"/>
      <c r="Q86" s="31"/>
      <c r="R86" s="31"/>
      <c r="S86" s="31"/>
      <c r="T86" s="31"/>
      <c r="U86" s="31"/>
      <c r="V86" s="31"/>
      <c r="W86" s="41"/>
      <c r="X86" s="19"/>
    </row>
    <row r="87" spans="1:39" ht="14.75" customHeight="1" x14ac:dyDescent="0.45">
      <c r="A87" s="38"/>
      <c r="B87" s="31"/>
      <c r="C87" s="62"/>
      <c r="D87" s="31"/>
      <c r="E87" s="31"/>
      <c r="F87" s="31"/>
      <c r="G87" s="31"/>
      <c r="H87" s="149"/>
      <c r="I87" s="149"/>
      <c r="J87" s="31"/>
      <c r="K87" s="31"/>
      <c r="L87" s="31"/>
      <c r="M87" s="31"/>
      <c r="N87" s="31"/>
      <c r="O87" s="31"/>
      <c r="P87" s="31"/>
      <c r="Q87" s="34" t="s">
        <v>59</v>
      </c>
      <c r="R87" s="31"/>
      <c r="S87" s="31"/>
      <c r="T87" s="31"/>
      <c r="U87" s="31"/>
      <c r="V87" s="31"/>
      <c r="W87" s="41"/>
      <c r="X87" s="19"/>
    </row>
    <row r="88" spans="1:39" ht="14.75" customHeight="1" x14ac:dyDescent="0.45">
      <c r="A88" s="39"/>
      <c r="B88" s="36"/>
      <c r="C88" s="61"/>
      <c r="D88" s="36"/>
      <c r="E88" s="36"/>
      <c r="F88" s="36"/>
      <c r="G88" s="36"/>
      <c r="H88" s="150"/>
      <c r="I88" s="150"/>
      <c r="J88" s="36"/>
      <c r="K88" s="36"/>
      <c r="L88" s="36"/>
      <c r="M88" s="36"/>
      <c r="N88" s="36"/>
      <c r="O88" s="36"/>
      <c r="P88" s="36"/>
      <c r="Q88" s="80"/>
      <c r="R88" s="36"/>
      <c r="S88" s="36"/>
      <c r="T88" s="36"/>
      <c r="U88" s="36"/>
      <c r="V88" s="36"/>
      <c r="W88" s="42"/>
      <c r="X88" s="19"/>
    </row>
    <row r="89" spans="1:39" s="31" customFormat="1" ht="14.75" customHeight="1" x14ac:dyDescent="0.45">
      <c r="C89" s="62"/>
      <c r="H89" s="63"/>
      <c r="I89" s="63"/>
      <c r="K89" s="79"/>
      <c r="L89" s="78"/>
      <c r="M89" s="78"/>
      <c r="N89" s="78"/>
      <c r="O89" s="78"/>
      <c r="P89" s="78"/>
      <c r="Q89" s="78"/>
      <c r="R89" s="78"/>
      <c r="S89" s="78"/>
      <c r="T89" s="78"/>
      <c r="U89" s="34"/>
      <c r="V89" s="35"/>
      <c r="W89" s="79"/>
      <c r="X89" s="19"/>
      <c r="Y89" s="19"/>
      <c r="Z89" s="19"/>
      <c r="AA89" s="79"/>
      <c r="AB89" s="79"/>
      <c r="AC89" s="79"/>
      <c r="AD89" s="79"/>
      <c r="AE89" s="79"/>
      <c r="AF89" s="79"/>
      <c r="AG89" s="79"/>
      <c r="AH89" s="79"/>
      <c r="AI89" s="79"/>
      <c r="AJ89" s="19"/>
      <c r="AK89" s="19"/>
      <c r="AL89" s="19"/>
      <c r="AM89" s="19"/>
    </row>
    <row r="90" spans="1:39" s="31" customFormat="1" ht="14.75" customHeight="1" x14ac:dyDescent="0.45">
      <c r="C90" s="62"/>
      <c r="W90" s="79"/>
      <c r="X90" s="19"/>
      <c r="Y90" s="19"/>
      <c r="Z90" s="19"/>
      <c r="AA90" s="79"/>
      <c r="AB90" s="79"/>
      <c r="AC90" s="79"/>
      <c r="AD90" s="79"/>
      <c r="AE90" s="79"/>
      <c r="AF90" s="79"/>
      <c r="AG90" s="79"/>
      <c r="AH90" s="79"/>
      <c r="AI90" s="79"/>
      <c r="AJ90" s="19"/>
      <c r="AK90" s="19"/>
      <c r="AL90" s="19"/>
      <c r="AM90" s="19"/>
    </row>
  </sheetData>
  <sheetProtection algorithmName="SHA-512" hashValue="sb68JbvQwnaDm8hs08LUVoePCnQY2h2q7INKVFe4/1dRiJNj6KzxaxTqarSLpzbMRwJVzizpwsvg9Nktk5NCww==" saltValue="hByz3bD5gx8+IBhf+7+ShQ==" spinCount="100000" sheet="1" objects="1" scenarios="1"/>
  <protectedRanges>
    <protectedRange sqref="D74:D77" name="Range6"/>
    <protectedRange sqref="D6:D18" name="Range1"/>
    <protectedRange sqref="E7:E18" name="Range2"/>
    <protectedRange sqref="F7:Q18" name="Range3"/>
    <protectedRange sqref="F26:Q26 F69:Q69" name="Range4"/>
    <protectedRange sqref="D31" name="Range5"/>
    <protectedRange sqref="G1" name="Range8"/>
    <protectedRange sqref="T5" name="Range9"/>
  </protectedRanges>
  <mergeCells count="41">
    <mergeCell ref="B5:B19"/>
    <mergeCell ref="F5:Q5"/>
    <mergeCell ref="R5:S5"/>
    <mergeCell ref="C5:D5"/>
    <mergeCell ref="G1:V1"/>
    <mergeCell ref="B3:V3"/>
    <mergeCell ref="D1:F1"/>
    <mergeCell ref="B1:C1"/>
    <mergeCell ref="B4:V4"/>
    <mergeCell ref="B2:V2"/>
    <mergeCell ref="B29:D29"/>
    <mergeCell ref="H30:I45"/>
    <mergeCell ref="H73:I88"/>
    <mergeCell ref="B48:B62"/>
    <mergeCell ref="B30:D30"/>
    <mergeCell ref="B72:D72"/>
    <mergeCell ref="B73:D73"/>
    <mergeCell ref="C64:E64"/>
    <mergeCell ref="C65:E65"/>
    <mergeCell ref="C66:E66"/>
    <mergeCell ref="C48:D49"/>
    <mergeCell ref="B63:V63"/>
    <mergeCell ref="B74:C74"/>
    <mergeCell ref="B75:C75"/>
    <mergeCell ref="B76:C76"/>
    <mergeCell ref="B77:C77"/>
    <mergeCell ref="B21:B27"/>
    <mergeCell ref="C21:E21"/>
    <mergeCell ref="C22:E22"/>
    <mergeCell ref="C24:E24"/>
    <mergeCell ref="C23:E23"/>
    <mergeCell ref="C25:E25"/>
    <mergeCell ref="C26:E26"/>
    <mergeCell ref="C27:E27"/>
    <mergeCell ref="B64:B70"/>
    <mergeCell ref="C70:E70"/>
    <mergeCell ref="F48:Q48"/>
    <mergeCell ref="E48:E49"/>
    <mergeCell ref="C67:E67"/>
    <mergeCell ref="C68:E68"/>
    <mergeCell ref="C69:E69"/>
  </mergeCells>
  <phoneticPr fontId="1" type="noConversion"/>
  <conditionalFormatting sqref="D7:D18">
    <cfRule type="cellIs" dxfId="22" priority="149" operator="notEqual">
      <formula>$D$6/12</formula>
    </cfRule>
  </conditionalFormatting>
  <conditionalFormatting sqref="D6">
    <cfRule type="cellIs" dxfId="21" priority="146" operator="notEqual">
      <formula>1200</formula>
    </cfRule>
  </conditionalFormatting>
  <conditionalFormatting sqref="D19">
    <cfRule type="cellIs" dxfId="20" priority="97" operator="notEqual">
      <formula>$D$6</formula>
    </cfRule>
  </conditionalFormatting>
  <conditionalFormatting sqref="F27:Q27 F70:Q70">
    <cfRule type="colorScale" priority="88">
      <colorScale>
        <cfvo type="min"/>
        <cfvo type="percentile" val="50"/>
        <cfvo type="max"/>
        <color theme="9"/>
        <color rgb="FFFFEB84"/>
        <color rgb="FFC00000"/>
      </colorScale>
    </cfRule>
  </conditionalFormatting>
  <conditionalFormatting sqref="D74">
    <cfRule type="expression" dxfId="19" priority="53">
      <formula>#REF!&gt;$B74</formula>
    </cfRule>
  </conditionalFormatting>
  <conditionalFormatting sqref="D75:D76">
    <cfRule type="expression" dxfId="18" priority="35">
      <formula>#REF!&gt;$B75</formula>
    </cfRule>
  </conditionalFormatting>
  <conditionalFormatting sqref="R7:R18">
    <cfRule type="expression" dxfId="17" priority="237">
      <formula>$D7&lt;$R7</formula>
    </cfRule>
  </conditionalFormatting>
  <conditionalFormatting sqref="Q6:Q18">
    <cfRule type="expression" dxfId="16" priority="18">
      <formula>Q$6&lt;=$U$5</formula>
    </cfRule>
  </conditionalFormatting>
  <conditionalFormatting sqref="F6:P18">
    <cfRule type="expression" dxfId="15" priority="17">
      <formula>AND(F$6&lt;$U$5,G$6&gt;=$U$5)</formula>
    </cfRule>
  </conditionalFormatting>
  <conditionalFormatting sqref="D74:D76">
    <cfRule type="cellIs" dxfId="14" priority="250" operator="notEqual">
      <formula>$B74*#REF!</formula>
    </cfRule>
  </conditionalFormatting>
  <conditionalFormatting sqref="F68:Q68">
    <cfRule type="expression" dxfId="13" priority="16">
      <formula>AND(F$6&lt;$T$5,G$6&gt;=$T$5)</formula>
    </cfRule>
  </conditionalFormatting>
  <conditionalFormatting sqref="F69:P69">
    <cfRule type="expression" dxfId="12" priority="14">
      <formula>AND(F$6&lt;$T$5,G$6&gt;=$T$5)</formula>
    </cfRule>
  </conditionalFormatting>
  <conditionalFormatting sqref="Q69">
    <cfRule type="expression" dxfId="11" priority="15">
      <formula>AND(Q$6&lt;$T$5,#REF!&gt;=$T$5)</formula>
    </cfRule>
  </conditionalFormatting>
  <conditionalFormatting sqref="Q22">
    <cfRule type="expression" dxfId="10" priority="13">
      <formula>Q$6&lt;=$U$5</formula>
    </cfRule>
  </conditionalFormatting>
  <conditionalFormatting sqref="F22:P22">
    <cfRule type="expression" dxfId="9" priority="12">
      <formula>AND(F$6&lt;$U$5,G$6&gt;=$U$5)</formula>
    </cfRule>
  </conditionalFormatting>
  <conditionalFormatting sqref="Q23">
    <cfRule type="expression" dxfId="8" priority="11">
      <formula>Q$6&lt;=$U$5</formula>
    </cfRule>
  </conditionalFormatting>
  <conditionalFormatting sqref="F23:P23">
    <cfRule type="expression" dxfId="7" priority="10">
      <formula>AND(F$6&lt;$U$5,G$6&gt;=$U$5)</formula>
    </cfRule>
  </conditionalFormatting>
  <conditionalFormatting sqref="Q24">
    <cfRule type="expression" dxfId="6" priority="9">
      <formula>Q$6&lt;=$U$5</formula>
    </cfRule>
  </conditionalFormatting>
  <conditionalFormatting sqref="F24:P24">
    <cfRule type="expression" dxfId="5" priority="8">
      <formula>AND(F$6&lt;$U$5,G$6&gt;=$U$5)</formula>
    </cfRule>
  </conditionalFormatting>
  <conditionalFormatting sqref="Q25">
    <cfRule type="expression" dxfId="4" priority="7">
      <formula>Q$6&lt;=$U$5</formula>
    </cfRule>
  </conditionalFormatting>
  <conditionalFormatting sqref="F25:P25">
    <cfRule type="expression" dxfId="3" priority="6">
      <formula>AND(F$6&lt;$U$5,G$6&gt;=$U$5)</formula>
    </cfRule>
  </conditionalFormatting>
  <conditionalFormatting sqref="Q26">
    <cfRule type="expression" dxfId="2" priority="5">
      <formula>Q$6&lt;=$U$5</formula>
    </cfRule>
  </conditionalFormatting>
  <conditionalFormatting sqref="F26:P26">
    <cfRule type="expression" dxfId="1" priority="4">
      <formula>AND(F$6&lt;$U$5,G$6&gt;=$U$5)</formula>
    </cfRule>
  </conditionalFormatting>
  <conditionalFormatting sqref="E7:E18">
    <cfRule type="cellIs" dxfId="0" priority="1" operator="notEqual">
      <formula>$D$7*10%</formula>
    </cfRule>
  </conditionalFormatting>
  <dataValidations count="1">
    <dataValidation type="list" allowBlank="1" showInputMessage="1" showErrorMessage="1" sqref="T5">
      <formula1>$W$7:$W$18</formula1>
    </dataValidation>
  </dataValidations>
  <printOptions horizontalCentered="1"/>
  <pageMargins left="0.51181102362204722" right="0.51181102362204722" top="0.51181102362204722" bottom="0.51181102362204722" header="0.23622047244094491" footer="0.23622047244094491"/>
  <pageSetup paperSize="9" scale="65" fitToHeight="2" orientation="landscape" r:id="rId1"/>
  <headerFooter>
    <oddHeader>&amp;L&amp;P&amp;C&amp;"-,Bold"Monitoring and Planning Tool&amp;RVersion 01, 31/07/2020</oddHeader>
    <oddFooter>&amp;LTool developed by ICAO.&amp;CFor any doubts and suggestions, please contact sms@icao.int or ops@icao.int.</oddFooter>
  </headerFooter>
  <rowBreaks count="1" manualBreakCount="1">
    <brk id="47" max="22" man="1"/>
  </rowBreaks>
  <ignoredErrors>
    <ignoredError sqref="F19:Q19"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6B83440FAD8849A321B3162FCAB20B" ma:contentTypeVersion="1" ma:contentTypeDescription="Create a new document." ma:contentTypeScope="" ma:versionID="89fd9d306dafa06e35f493525a33ae03">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76F116-B1CA-4AED-8588-00782B5BF47C}"/>
</file>

<file path=customXml/itemProps2.xml><?xml version="1.0" encoding="utf-8"?>
<ds:datastoreItem xmlns:ds="http://schemas.openxmlformats.org/officeDocument/2006/customXml" ds:itemID="{CAC5F11C-AB8A-4B2C-AA9A-EC3B83B29616}">
  <ds:schemaRefs>
    <ds:schemaRef ds:uri="http://purl.org/dc/elements/1.1/"/>
    <ds:schemaRef ds:uri="http://schemas.microsoft.com/office/2006/metadata/properties"/>
    <ds:schemaRef ds:uri="60bed33e-80f5-4dc8-a92e-318c6c2899a5"/>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9ba48eb5-d4c3-4990-855d-bca19f15c79b"/>
    <ds:schemaRef ds:uri="http://www.w3.org/XML/1998/namespace"/>
  </ds:schemaRefs>
</ds:datastoreItem>
</file>

<file path=customXml/itemProps3.xml><?xml version="1.0" encoding="utf-8"?>
<ds:datastoreItem xmlns:ds="http://schemas.openxmlformats.org/officeDocument/2006/customXml" ds:itemID="{E9E93921-99E0-4859-9110-4DC564D7C3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Tool</vt:lpstr>
      <vt:lpstr>Instructions!Print_Area</vt:lpstr>
      <vt:lpstr>Tool!Print_Area</vt:lpstr>
      <vt:lpstr>Instructions!Print_Titles</vt:lpstr>
      <vt:lpstr>Tool!Print_Titles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NASA</dc:creator>
  <cp:keywords/>
  <dc:description/>
  <cp:lastModifiedBy>Marin, Miguel</cp:lastModifiedBy>
  <cp:revision/>
  <cp:lastPrinted>2020-07-30T21:09:44Z</cp:lastPrinted>
  <dcterms:created xsi:type="dcterms:W3CDTF">2020-06-30T11:58:44Z</dcterms:created>
  <dcterms:modified xsi:type="dcterms:W3CDTF">2020-07-31T19:03:01Z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0x010100856B83440FAD8849A321B3162FCAB20B</vt:lpwstr>
  </property>
</Properties>
</file>